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d.melo\Nextcloud\DF-SUGOF\Perspectivas\2022\Planilhas consolidadas\"/>
    </mc:Choice>
  </mc:AlternateContent>
  <bookViews>
    <workbookView xWindow="0" yWindow="0" windowWidth="28800" windowHeight="12435"/>
  </bookViews>
  <sheets>
    <sheet name="Suprimentos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56" i="4" l="1"/>
  <c r="AF55" i="4"/>
  <c r="AF54" i="4"/>
  <c r="AF53" i="4"/>
  <c r="AF52" i="4"/>
  <c r="AF39" i="4"/>
  <c r="AF38" i="4"/>
  <c r="AF37" i="4"/>
  <c r="AF36" i="4"/>
  <c r="AF35" i="4"/>
  <c r="AF34" i="4"/>
  <c r="AF33" i="4"/>
  <c r="AF12" i="4"/>
  <c r="AF11" i="4"/>
  <c r="AF10" i="4"/>
  <c r="AF9" i="4"/>
  <c r="AF8" i="4"/>
  <c r="AF7" i="4"/>
  <c r="AF26" i="4"/>
  <c r="AF25" i="4"/>
  <c r="AF24" i="4"/>
  <c r="AF23" i="4"/>
  <c r="AF22" i="4"/>
  <c r="AF21" i="4"/>
  <c r="AF20" i="4"/>
  <c r="AE52" i="4" l="1"/>
  <c r="AE53" i="4"/>
  <c r="AE10" i="4" l="1"/>
  <c r="AE12" i="4" s="1"/>
  <c r="AE35" i="4" l="1"/>
  <c r="AE37" i="4" s="1"/>
  <c r="AE39" i="4" l="1"/>
  <c r="AE22" i="4"/>
  <c r="AE24" i="4" l="1"/>
  <c r="AE26" i="4" l="1"/>
  <c r="AE54" i="4"/>
  <c r="AE56" i="4" s="1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D53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C52" i="4"/>
  <c r="AD53" i="4" l="1"/>
  <c r="AD34" i="4" l="1"/>
  <c r="AD52" i="4" s="1"/>
  <c r="AD10" i="4" l="1"/>
  <c r="AD12" i="4" s="1"/>
  <c r="AD37" i="4" l="1"/>
  <c r="AD24" i="4"/>
  <c r="AD26" i="4" s="1"/>
  <c r="AD39" i="4" l="1"/>
  <c r="AD54" i="4"/>
  <c r="AD56" i="4" s="1"/>
  <c r="AC10" i="4"/>
  <c r="AC37" i="4"/>
  <c r="AC24" i="4"/>
  <c r="AC54" i="4" l="1"/>
  <c r="AC56" i="4" s="1"/>
  <c r="AC39" i="4"/>
  <c r="AC26" i="4"/>
  <c r="AC12" i="4"/>
  <c r="U10" i="4"/>
  <c r="AB37" i="4" l="1"/>
  <c r="AB24" i="4"/>
  <c r="AB10" i="4"/>
  <c r="AB54" i="4" l="1"/>
  <c r="AB56" i="4" s="1"/>
  <c r="AB12" i="4"/>
  <c r="AB39" i="4"/>
  <c r="AB26" i="4"/>
  <c r="AA24" i="4"/>
  <c r="AA26" i="4" s="1"/>
  <c r="AA37" i="4"/>
  <c r="AA10" i="4"/>
  <c r="AA12" i="4" s="1"/>
  <c r="Z24" i="4"/>
  <c r="Z26" i="4" s="1"/>
  <c r="Y24" i="4"/>
  <c r="Y26" i="4" s="1"/>
  <c r="Z37" i="4"/>
  <c r="Z10" i="4"/>
  <c r="Z12" i="4" s="1"/>
  <c r="Y37" i="4"/>
  <c r="Y10" i="4"/>
  <c r="Y12" i="4" s="1"/>
  <c r="X37" i="4"/>
  <c r="X24" i="4"/>
  <c r="X26" i="4" s="1"/>
  <c r="T24" i="4"/>
  <c r="T26" i="4" s="1"/>
  <c r="X10" i="4"/>
  <c r="X12" i="4" s="1"/>
  <c r="V37" i="4"/>
  <c r="W10" i="4"/>
  <c r="W12" i="4" s="1"/>
  <c r="V10" i="4"/>
  <c r="V12" i="4" s="1"/>
  <c r="U37" i="4"/>
  <c r="U24" i="4"/>
  <c r="U26" i="4" s="1"/>
  <c r="T37" i="4"/>
  <c r="T10" i="4"/>
  <c r="T12" i="4" s="1"/>
  <c r="R24" i="4"/>
  <c r="R26" i="4" s="1"/>
  <c r="R10" i="4"/>
  <c r="R12" i="4" s="1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Q24" i="4"/>
  <c r="Q26" i="4" s="1"/>
  <c r="P24" i="4"/>
  <c r="P26" i="4" s="1"/>
  <c r="O24" i="4"/>
  <c r="O26" i="4" s="1"/>
  <c r="N24" i="4"/>
  <c r="N26" i="4" s="1"/>
  <c r="M24" i="4"/>
  <c r="M26" i="4" s="1"/>
  <c r="L24" i="4"/>
  <c r="L26" i="4" s="1"/>
  <c r="K24" i="4"/>
  <c r="K26" i="4" s="1"/>
  <c r="J24" i="4"/>
  <c r="J26" i="4" s="1"/>
  <c r="I24" i="4"/>
  <c r="I26" i="4" s="1"/>
  <c r="H24" i="4"/>
  <c r="H26" i="4" s="1"/>
  <c r="G24" i="4"/>
  <c r="G26" i="4" s="1"/>
  <c r="F24" i="4"/>
  <c r="F26" i="4" s="1"/>
  <c r="E24" i="4"/>
  <c r="E26" i="4" s="1"/>
  <c r="D24" i="4"/>
  <c r="D26" i="4" s="1"/>
  <c r="Q10" i="4"/>
  <c r="Q12" i="4" s="1"/>
  <c r="P10" i="4"/>
  <c r="P12" i="4" s="1"/>
  <c r="O10" i="4"/>
  <c r="O12" i="4" s="1"/>
  <c r="N10" i="4"/>
  <c r="N12" i="4" s="1"/>
  <c r="M10" i="4"/>
  <c r="M12" i="4" s="1"/>
  <c r="L10" i="4"/>
  <c r="L12" i="4" s="1"/>
  <c r="K10" i="4"/>
  <c r="K12" i="4" s="1"/>
  <c r="J10" i="4"/>
  <c r="J12" i="4" s="1"/>
  <c r="I10" i="4"/>
  <c r="I12" i="4" s="1"/>
  <c r="H10" i="4"/>
  <c r="H12" i="4" s="1"/>
  <c r="G10" i="4"/>
  <c r="G12" i="4" s="1"/>
  <c r="F10" i="4"/>
  <c r="F12" i="4" s="1"/>
  <c r="E10" i="4"/>
  <c r="E12" i="4" s="1"/>
  <c r="D10" i="4"/>
  <c r="D12" i="4" s="1"/>
  <c r="S37" i="4"/>
  <c r="R37" i="4"/>
  <c r="S10" i="4"/>
  <c r="S12" i="4" s="1"/>
  <c r="S24" i="4"/>
  <c r="S26" i="4" s="1"/>
  <c r="U12" i="4"/>
  <c r="V24" i="4"/>
  <c r="V26" i="4" s="1"/>
  <c r="W24" i="4"/>
  <c r="W26" i="4" s="1"/>
  <c r="W37" i="4"/>
  <c r="H39" i="4" l="1"/>
  <c r="H54" i="4"/>
  <c r="H56" i="4" s="1"/>
  <c r="E39" i="4"/>
  <c r="E54" i="4"/>
  <c r="E56" i="4" s="1"/>
  <c r="I39" i="4"/>
  <c r="I54" i="4"/>
  <c r="I56" i="4" s="1"/>
  <c r="M39" i="4"/>
  <c r="M54" i="4"/>
  <c r="M56" i="4" s="1"/>
  <c r="Q39" i="4"/>
  <c r="Q54" i="4"/>
  <c r="Q56" i="4" s="1"/>
  <c r="T39" i="4"/>
  <c r="T54" i="4"/>
  <c r="T56" i="4" s="1"/>
  <c r="D39" i="4"/>
  <c r="D54" i="4"/>
  <c r="D56" i="4" s="1"/>
  <c r="L39" i="4"/>
  <c r="L54" i="4"/>
  <c r="L56" i="4" s="1"/>
  <c r="Y39" i="4"/>
  <c r="Y54" i="4"/>
  <c r="Y56" i="4" s="1"/>
  <c r="R39" i="4"/>
  <c r="R54" i="4"/>
  <c r="R56" i="4" s="1"/>
  <c r="F39" i="4"/>
  <c r="F54" i="4"/>
  <c r="F56" i="4" s="1"/>
  <c r="J39" i="4"/>
  <c r="J54" i="4"/>
  <c r="J56" i="4" s="1"/>
  <c r="N39" i="4"/>
  <c r="N54" i="4"/>
  <c r="N56" i="4" s="1"/>
  <c r="V39" i="4"/>
  <c r="V54" i="4"/>
  <c r="V56" i="4" s="1"/>
  <c r="X39" i="4"/>
  <c r="X54" i="4"/>
  <c r="X56" i="4" s="1"/>
  <c r="Z39" i="4"/>
  <c r="Z54" i="4"/>
  <c r="Z56" i="4" s="1"/>
  <c r="AA39" i="4"/>
  <c r="AA54" i="4"/>
  <c r="AA56" i="4" s="1"/>
  <c r="W39" i="4"/>
  <c r="W54" i="4"/>
  <c r="W56" i="4" s="1"/>
  <c r="P39" i="4"/>
  <c r="P54" i="4"/>
  <c r="P56" i="4" s="1"/>
  <c r="S39" i="4"/>
  <c r="S54" i="4"/>
  <c r="S56" i="4" s="1"/>
  <c r="G39" i="4"/>
  <c r="G54" i="4"/>
  <c r="G56" i="4" s="1"/>
  <c r="K39" i="4"/>
  <c r="K54" i="4"/>
  <c r="K56" i="4" s="1"/>
  <c r="O39" i="4"/>
  <c r="O54" i="4"/>
  <c r="O56" i="4" s="1"/>
  <c r="U39" i="4"/>
  <c r="U54" i="4"/>
  <c r="U56" i="4" s="1"/>
</calcChain>
</file>

<file path=xl/sharedStrings.xml><?xml version="1.0" encoding="utf-8"?>
<sst xmlns="http://schemas.openxmlformats.org/spreadsheetml/2006/main" count="98" uniqueCount="43">
  <si>
    <t>1- AVICULTURA DE CORTE</t>
  </si>
  <si>
    <t>ANO</t>
  </si>
  <si>
    <t>1996</t>
  </si>
  <si>
    <t>1997</t>
  </si>
  <si>
    <t>1998</t>
  </si>
  <si>
    <t>1999</t>
  </si>
  <si>
    <t>2000</t>
  </si>
  <si>
    <t>2002</t>
  </si>
  <si>
    <t>2003</t>
  </si>
  <si>
    <t>2004</t>
  </si>
  <si>
    <t>2005</t>
  </si>
  <si>
    <t>2006</t>
  </si>
  <si>
    <t>ALOJAMENTO DE PINTOS DE CORTE (milhões de cabeças)</t>
  </si>
  <si>
    <t>PRODUÇÃO DE CARNE DE FRANGO ( 1.000 t)</t>
  </si>
  <si>
    <t>EXPORTAÇÃO (1.000 t)</t>
  </si>
  <si>
    <t>DISPONIBILIDADE INTERNA (1.000 t)</t>
  </si>
  <si>
    <t>POPULAÇÃO (milhões de habitantes)</t>
  </si>
  <si>
    <r>
      <t>DISPONIBILIDADE</t>
    </r>
    <r>
      <rPr>
        <i/>
        <sz val="8"/>
        <rFont val="Arial"/>
        <family val="2"/>
      </rPr>
      <t xml:space="preserve"> PER CAPITA </t>
    </r>
    <r>
      <rPr>
        <sz val="8"/>
        <rFont val="Arial"/>
        <family val="2"/>
      </rPr>
      <t>(kg/hab./ano)</t>
    </r>
  </si>
  <si>
    <r>
      <t xml:space="preserve">       </t>
    </r>
    <r>
      <rPr>
        <sz val="8"/>
        <rFont val="Arial"/>
        <family val="2"/>
      </rPr>
      <t xml:space="preserve">  3) </t>
    </r>
    <r>
      <rPr>
        <b/>
        <sz val="8"/>
        <rFont val="Arial"/>
        <family val="2"/>
      </rPr>
      <t>Exportação</t>
    </r>
    <r>
      <rPr>
        <sz val="8"/>
        <rFont val="Arial"/>
        <family val="2"/>
      </rPr>
      <t>. Fonte: SECEX; 4</t>
    </r>
    <r>
      <rPr>
        <sz val="8"/>
        <color indexed="72"/>
        <rFont val="Arial"/>
        <family val="2"/>
      </rPr>
      <t>)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População</t>
    </r>
    <r>
      <rPr>
        <sz val="8"/>
        <rFont val="Arial"/>
        <family val="2"/>
      </rPr>
      <t>. Fonte: IBGE.</t>
    </r>
  </si>
  <si>
    <t>2001</t>
  </si>
  <si>
    <t>REBANHO (1.000 cabeças)</t>
  </si>
  <si>
    <t>PRODUÇÃO DE CARNE ( 1.000 t  equiv. carcaça)</t>
  </si>
  <si>
    <t>IMPORTAÇÃO (1.000 t  equiv. carcaça)</t>
  </si>
  <si>
    <t>EXPORTAÇÃO (1.000 t  equiv. carcaça)</t>
  </si>
  <si>
    <t>DISPONIBILIDADE INTERNA (1.000 t  equiv. carcaça)</t>
  </si>
  <si>
    <r>
      <t>Notas: 1)</t>
    </r>
    <r>
      <rPr>
        <b/>
        <sz val="8"/>
        <rFont val="Arial"/>
        <family val="2"/>
      </rPr>
      <t xml:space="preserve"> Rebanho</t>
    </r>
    <r>
      <rPr>
        <sz val="8"/>
        <rFont val="Arial"/>
        <family val="2"/>
      </rPr>
      <t xml:space="preserve">.  Fonte: IBGE e mercado ; 2) </t>
    </r>
    <r>
      <rPr>
        <b/>
        <sz val="8"/>
        <rFont val="Arial"/>
        <family val="2"/>
      </rPr>
      <t>Exportação e Importação</t>
    </r>
    <r>
      <rPr>
        <sz val="8"/>
        <rFont val="Arial"/>
        <family val="2"/>
      </rPr>
      <t xml:space="preserve">. Fonte: SECEX; 3) </t>
    </r>
    <r>
      <rPr>
        <b/>
        <sz val="8"/>
        <rFont val="Arial"/>
        <family val="2"/>
      </rPr>
      <t>População</t>
    </r>
    <r>
      <rPr>
        <sz val="8"/>
        <rFont val="Arial"/>
        <family val="2"/>
      </rPr>
      <t>. Fonte: IBGE.</t>
    </r>
  </si>
  <si>
    <t>EXPORTAÇÃO (1.000 t equiv. Carcaça)</t>
  </si>
  <si>
    <r>
      <t xml:space="preserve">Notas: 1) </t>
    </r>
    <r>
      <rPr>
        <b/>
        <sz val="8"/>
        <rFont val="Arial"/>
        <family val="2"/>
      </rPr>
      <t>Rebanho</t>
    </r>
    <r>
      <rPr>
        <sz val="8"/>
        <rFont val="Arial"/>
        <family val="2"/>
      </rPr>
      <t xml:space="preserve">.  Fonte: IBGE - Pesquisa da Pecuária Municipal; 2) </t>
    </r>
    <r>
      <rPr>
        <b/>
        <sz val="8"/>
        <rFont val="Arial"/>
        <family val="2"/>
      </rPr>
      <t>Exportação e Importação</t>
    </r>
    <r>
      <rPr>
        <sz val="8"/>
        <rFont val="Arial"/>
        <family val="2"/>
      </rPr>
      <t xml:space="preserve">. Fonte: SECEX; 3) </t>
    </r>
    <r>
      <rPr>
        <b/>
        <sz val="8"/>
        <rFont val="Arial"/>
        <family val="2"/>
      </rPr>
      <t>População</t>
    </r>
    <r>
      <rPr>
        <sz val="8"/>
        <rFont val="Arial"/>
        <family val="2"/>
      </rPr>
      <t xml:space="preserve">. Fonte: IBGE; </t>
    </r>
  </si>
  <si>
    <t>Nota Complementar:  As exportações e as importações das carnes bovina e suína resultam dos dados da SECEX (em quilo líquido),  convertidos para</t>
  </si>
  <si>
    <t xml:space="preserve"> equivalente-carcaça.</t>
  </si>
  <si>
    <t>(*) Estimativa da Conab.</t>
  </si>
  <si>
    <t>S U P R I M E N T O    D E    C A R N E S</t>
  </si>
  <si>
    <t>2 - BOVINOS</t>
  </si>
  <si>
    <t>3 - SUÍNOS</t>
  </si>
  <si>
    <t>2022*</t>
  </si>
  <si>
    <t>PRODUÇÃO DE CARNE TOTAL ( 1.000 t)</t>
  </si>
  <si>
    <r>
      <t>4 - TOTAL (AVICULTURA DE CORTE, BOVINOS E SUÍNOS)</t>
    </r>
    <r>
      <rPr>
        <b/>
        <vertAlign val="superscript"/>
        <sz val="10"/>
        <rFont val="Arial"/>
        <family val="2"/>
      </rPr>
      <t>1)</t>
    </r>
  </si>
  <si>
    <t>Notas: 1) Quadro com o somatório dos valores referentes à Avicultura de Corte, Bovinos e Suínos.</t>
  </si>
  <si>
    <t>2023*</t>
  </si>
  <si>
    <r>
      <t xml:space="preserve">           4) </t>
    </r>
    <r>
      <rPr>
        <b/>
        <sz val="8"/>
        <rFont val="Arial"/>
        <family val="2"/>
      </rPr>
      <t xml:space="preserve">Produção de carne: </t>
    </r>
    <r>
      <rPr>
        <sz val="8"/>
        <rFont val="Arial"/>
        <family val="2"/>
      </rPr>
      <t>ABPA/7FLUIR.</t>
    </r>
  </si>
  <si>
    <r>
      <t xml:space="preserve">Notas: 1) </t>
    </r>
    <r>
      <rPr>
        <b/>
        <sz val="8"/>
        <rFont val="Arial"/>
        <family val="2"/>
      </rPr>
      <t>O alojamento</t>
    </r>
    <r>
      <rPr>
        <sz val="8"/>
        <rFont val="Arial"/>
        <family val="2"/>
      </rPr>
      <t>, e não a produção de pintos de corte, reflete o plantel que irá produzir carne; 2) Produção. Fonte: Assoc. Brasileira dos Produtores de Pintos de Corte - APINCO;</t>
    </r>
  </si>
  <si>
    <t>ELAB.: Conab / Sugof / Gepec -Set/2022</t>
  </si>
  <si>
    <t>Variação 23/22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</si>
</sst>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_);_(* \(#,##0.0\);_(* &quot;-&quot;?_);_(@_)"/>
    <numFmt numFmtId="168" formatCode="0.0%"/>
    <numFmt numFmtId="169" formatCode="#,##0.0"/>
    <numFmt numFmtId="170" formatCode="_(* #,##0.00_);_(* \(#,##0.00\);_(* &quot;-&quot;?_);_(@_)"/>
    <numFmt numFmtId="171" formatCode="#,##0.0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color indexed="72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theme="1"/>
      <name val="Calibri"/>
      <family val="2"/>
      <scheme val="minor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64" fontId="1" fillId="0" borderId="0" xfId="2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0" fillId="0" borderId="2" xfId="0" applyNumberForma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65" fontId="9" fillId="0" borderId="1" xfId="0" applyNumberFormat="1" applyFont="1" applyFill="1" applyBorder="1" applyAlignment="1">
      <alignment vertical="center"/>
    </xf>
    <xf numFmtId="164" fontId="1" fillId="0" borderId="2" xfId="2" applyFill="1" applyBorder="1" applyAlignment="1">
      <alignment vertical="center"/>
    </xf>
    <xf numFmtId="165" fontId="0" fillId="0" borderId="1" xfId="0" applyNumberFormat="1" applyFill="1" applyBorder="1" applyAlignment="1">
      <alignment vertical="center"/>
    </xf>
    <xf numFmtId="164" fontId="1" fillId="0" borderId="1" xfId="2" applyFill="1" applyBorder="1" applyAlignment="1">
      <alignment vertical="center"/>
    </xf>
    <xf numFmtId="0" fontId="2" fillId="0" borderId="0" xfId="0" applyFont="1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9" fontId="9" fillId="0" borderId="12" xfId="2" applyNumberFormat="1" applyFont="1" applyFill="1" applyBorder="1" applyAlignment="1">
      <alignment vertical="center"/>
    </xf>
    <xf numFmtId="169" fontId="9" fillId="0" borderId="13" xfId="2" applyNumberFormat="1" applyFont="1" applyFill="1" applyBorder="1" applyAlignment="1">
      <alignment vertical="center"/>
    </xf>
    <xf numFmtId="169" fontId="1" fillId="0" borderId="12" xfId="2" applyNumberFormat="1" applyFill="1" applyBorder="1" applyAlignment="1">
      <alignment vertical="center"/>
    </xf>
    <xf numFmtId="169" fontId="1" fillId="0" borderId="12" xfId="2" applyNumberFormat="1" applyFont="1" applyFill="1" applyBorder="1" applyAlignment="1">
      <alignment vertical="center"/>
    </xf>
    <xf numFmtId="169" fontId="0" fillId="0" borderId="7" xfId="0" applyNumberFormat="1" applyFill="1" applyBorder="1" applyAlignment="1">
      <alignment vertical="center"/>
    </xf>
    <xf numFmtId="169" fontId="1" fillId="0" borderId="7" xfId="2" applyNumberFormat="1" applyFont="1" applyFill="1" applyBorder="1" applyAlignment="1">
      <alignment vertical="center"/>
    </xf>
    <xf numFmtId="169" fontId="9" fillId="0" borderId="7" xfId="2" applyNumberFormat="1" applyFont="1" applyFill="1" applyBorder="1" applyAlignment="1">
      <alignment vertical="center"/>
    </xf>
    <xf numFmtId="169" fontId="9" fillId="0" borderId="8" xfId="2" applyNumberFormat="1" applyFont="1" applyFill="1" applyBorder="1" applyAlignment="1">
      <alignment vertical="center"/>
    </xf>
    <xf numFmtId="4" fontId="1" fillId="0" borderId="12" xfId="2" applyNumberFormat="1" applyFill="1" applyBorder="1" applyAlignment="1">
      <alignment vertical="center"/>
    </xf>
    <xf numFmtId="4" fontId="1" fillId="0" borderId="12" xfId="2" applyNumberFormat="1" applyFont="1" applyFill="1" applyBorder="1" applyAlignment="1">
      <alignment vertical="center"/>
    </xf>
    <xf numFmtId="4" fontId="9" fillId="0" borderId="12" xfId="2" applyNumberFormat="1" applyFont="1" applyFill="1" applyBorder="1" applyAlignment="1">
      <alignment vertical="center"/>
    </xf>
    <xf numFmtId="4" fontId="9" fillId="0" borderId="13" xfId="2" applyNumberFormat="1" applyFont="1" applyFill="1" applyBorder="1" applyAlignment="1">
      <alignment vertical="center"/>
    </xf>
    <xf numFmtId="168" fontId="9" fillId="0" borderId="0" xfId="1" applyNumberFormat="1" applyFont="1" applyFill="1" applyBorder="1" applyAlignment="1">
      <alignment vertical="center"/>
    </xf>
    <xf numFmtId="169" fontId="1" fillId="0" borderId="0" xfId="2" applyNumberFormat="1" applyFill="1" applyBorder="1" applyAlignment="1">
      <alignment vertical="center"/>
    </xf>
    <xf numFmtId="169" fontId="1" fillId="0" borderId="13" xfId="2" applyNumberFormat="1" applyFill="1" applyBorder="1" applyAlignment="1">
      <alignment vertical="center"/>
    </xf>
    <xf numFmtId="169" fontId="1" fillId="0" borderId="14" xfId="2" applyNumberFormat="1" applyFill="1" applyBorder="1" applyAlignment="1">
      <alignment vertical="center"/>
    </xf>
    <xf numFmtId="4" fontId="1" fillId="0" borderId="0" xfId="2" applyNumberFormat="1" applyFill="1" applyBorder="1" applyAlignment="1">
      <alignment vertical="center"/>
    </xf>
    <xf numFmtId="4" fontId="1" fillId="0" borderId="13" xfId="2" applyNumberFormat="1" applyFill="1" applyBorder="1" applyAlignment="1">
      <alignment vertical="center"/>
    </xf>
    <xf numFmtId="169" fontId="0" fillId="0" borderId="12" xfId="0" applyNumberFormat="1" applyFill="1" applyBorder="1" applyAlignment="1">
      <alignment vertical="center"/>
    </xf>
    <xf numFmtId="169" fontId="0" fillId="0" borderId="13" xfId="0" applyNumberFormat="1" applyFill="1" applyBorder="1" applyAlignment="1">
      <alignment vertical="center"/>
    </xf>
    <xf numFmtId="169" fontId="1" fillId="0" borderId="13" xfId="2" applyNumberFormat="1" applyFont="1" applyFill="1" applyBorder="1" applyAlignment="1">
      <alignment vertical="center"/>
    </xf>
    <xf numFmtId="169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169" fontId="0" fillId="0" borderId="1" xfId="0" applyNumberForma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68" fontId="0" fillId="0" borderId="0" xfId="1" applyNumberFormat="1" applyFont="1" applyFill="1" applyAlignment="1">
      <alignment vertical="center"/>
    </xf>
    <xf numFmtId="169" fontId="0" fillId="0" borderId="2" xfId="0" applyNumberFormat="1" applyFill="1" applyBorder="1" applyAlignment="1">
      <alignment vertical="center"/>
    </xf>
    <xf numFmtId="169" fontId="9" fillId="0" borderId="2" xfId="0" applyNumberFormat="1" applyFont="1" applyFill="1" applyBorder="1" applyAlignment="1">
      <alignment vertical="center"/>
    </xf>
    <xf numFmtId="9" fontId="0" fillId="0" borderId="2" xfId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167" fontId="0" fillId="0" borderId="0" xfId="0" applyNumberFormat="1" applyFill="1" applyBorder="1" applyAlignment="1">
      <alignment vertical="center"/>
    </xf>
    <xf numFmtId="167" fontId="9" fillId="0" borderId="0" xfId="0" applyNumberFormat="1" applyFont="1" applyFill="1" applyAlignment="1">
      <alignment horizontal="center" vertical="center"/>
    </xf>
    <xf numFmtId="167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8" fontId="9" fillId="0" borderId="2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169" fontId="9" fillId="0" borderId="0" xfId="1" applyNumberFormat="1" applyFont="1" applyFill="1" applyBorder="1" applyAlignment="1">
      <alignment vertical="center"/>
    </xf>
    <xf numFmtId="169" fontId="0" fillId="0" borderId="1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right" vertical="center"/>
    </xf>
    <xf numFmtId="4" fontId="0" fillId="0" borderId="1" xfId="1" applyNumberFormat="1" applyFont="1" applyFill="1" applyBorder="1" applyAlignment="1">
      <alignment horizontal="right" vertical="center"/>
    </xf>
    <xf numFmtId="4" fontId="0" fillId="0" borderId="13" xfId="0" applyNumberFormat="1" applyFill="1" applyBorder="1" applyAlignment="1">
      <alignment vertical="center"/>
    </xf>
    <xf numFmtId="169" fontId="9" fillId="0" borderId="0" xfId="1" applyNumberFormat="1" applyFont="1" applyFill="1" applyBorder="1" applyAlignment="1">
      <alignment horizontal="right" vertical="center"/>
    </xf>
    <xf numFmtId="165" fontId="9" fillId="0" borderId="0" xfId="2" applyNumberFormat="1" applyFont="1" applyFill="1" applyBorder="1" applyAlignment="1">
      <alignment vertical="center"/>
    </xf>
    <xf numFmtId="168" fontId="14" fillId="0" borderId="0" xfId="1" applyNumberFormat="1" applyFont="1" applyAlignment="1">
      <alignment horizontal="right" vertical="center"/>
    </xf>
    <xf numFmtId="4" fontId="0" fillId="0" borderId="2" xfId="1" applyNumberFormat="1" applyFont="1" applyFill="1" applyBorder="1" applyAlignment="1">
      <alignment vertical="center"/>
    </xf>
    <xf numFmtId="166" fontId="0" fillId="0" borderId="0" xfId="0" applyNumberFormat="1" applyFill="1" applyAlignment="1">
      <alignment vertical="center"/>
    </xf>
    <xf numFmtId="169" fontId="14" fillId="0" borderId="0" xfId="1" applyNumberFormat="1" applyFont="1" applyAlignment="1">
      <alignment horizontal="right" vertical="center"/>
    </xf>
    <xf numFmtId="2" fontId="0" fillId="0" borderId="0" xfId="0" applyNumberFormat="1" applyFill="1" applyAlignment="1">
      <alignment vertical="center"/>
    </xf>
    <xf numFmtId="164" fontId="9" fillId="0" borderId="0" xfId="2" applyFont="1" applyFill="1" applyBorder="1" applyAlignment="1">
      <alignment vertical="center"/>
    </xf>
    <xf numFmtId="165" fontId="14" fillId="0" borderId="0" xfId="2" applyNumberFormat="1" applyFont="1" applyAlignment="1">
      <alignment horizontal="right" vertical="center"/>
    </xf>
    <xf numFmtId="169" fontId="14" fillId="0" borderId="0" xfId="1" applyNumberFormat="1" applyFont="1" applyAlignment="1">
      <alignment vertical="center"/>
    </xf>
    <xf numFmtId="169" fontId="14" fillId="0" borderId="0" xfId="2" applyNumberFormat="1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4" xfId="0" quotePrefix="1" applyFont="1" applyFill="1" applyBorder="1" applyAlignment="1">
      <alignment horizontal="centerContinuous" vertical="center"/>
    </xf>
    <xf numFmtId="0" fontId="2" fillId="2" borderId="4" xfId="0" quotePrefix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quotePrefix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6" xfId="0" quotePrefix="1" applyFont="1" applyFill="1" applyBorder="1" applyAlignment="1">
      <alignment horizontal="center" vertical="center"/>
    </xf>
    <xf numFmtId="0" fontId="2" fillId="2" borderId="6" xfId="0" quotePrefix="1" applyFont="1" applyFill="1" applyBorder="1" applyAlignment="1">
      <alignment horizontal="centerContinuous" vertical="center"/>
    </xf>
    <xf numFmtId="164" fontId="2" fillId="2" borderId="6" xfId="2" quotePrefix="1" applyFont="1" applyFill="1" applyBorder="1" applyAlignment="1">
      <alignment horizontal="center" vertical="center"/>
    </xf>
    <xf numFmtId="0" fontId="2" fillId="2" borderId="10" xfId="0" quotePrefix="1" applyFont="1" applyFill="1" applyBorder="1" applyAlignment="1">
      <alignment horizontal="center" vertical="center"/>
    </xf>
    <xf numFmtId="0" fontId="2" fillId="2" borderId="11" xfId="0" quotePrefix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" fontId="0" fillId="0" borderId="0" xfId="1" applyNumberFormat="1" applyFont="1" applyFill="1" applyBorder="1" applyAlignment="1">
      <alignment vertical="center"/>
    </xf>
    <xf numFmtId="4" fontId="0" fillId="0" borderId="0" xfId="1" applyNumberFormat="1" applyFont="1" applyFill="1" applyBorder="1" applyAlignment="1">
      <alignment horizontal="right" vertical="center"/>
    </xf>
    <xf numFmtId="169" fontId="0" fillId="0" borderId="1" xfId="1" applyNumberFormat="1" applyFont="1" applyFill="1" applyBorder="1" applyAlignment="1">
      <alignment horizontal="right" vertical="center"/>
    </xf>
    <xf numFmtId="4" fontId="0" fillId="0" borderId="13" xfId="1" applyNumberFormat="1" applyFont="1" applyFill="1" applyBorder="1" applyAlignment="1">
      <alignment horizontal="right" vertical="center"/>
    </xf>
    <xf numFmtId="170" fontId="0" fillId="0" borderId="0" xfId="0" applyNumberFormat="1" applyFill="1" applyBorder="1" applyAlignment="1">
      <alignment vertical="center"/>
    </xf>
    <xf numFmtId="169" fontId="0" fillId="0" borderId="0" xfId="1" applyNumberFormat="1" applyFont="1" applyFill="1" applyAlignment="1">
      <alignment vertical="center"/>
    </xf>
    <xf numFmtId="169" fontId="0" fillId="0" borderId="0" xfId="1" applyNumberFormat="1" applyFont="1" applyFill="1" applyBorder="1" applyAlignment="1">
      <alignment vertical="center"/>
    </xf>
    <xf numFmtId="168" fontId="9" fillId="0" borderId="1" xfId="1" applyNumberFormat="1" applyFont="1" applyFill="1" applyBorder="1" applyAlignment="1">
      <alignment vertical="center"/>
    </xf>
    <xf numFmtId="165" fontId="9" fillId="0" borderId="1" xfId="2" applyNumberFormat="1" applyFont="1" applyFill="1" applyBorder="1" applyAlignment="1">
      <alignment vertical="center"/>
    </xf>
    <xf numFmtId="168" fontId="0" fillId="0" borderId="0" xfId="1" applyNumberFormat="1" applyFont="1" applyFill="1" applyAlignment="1">
      <alignment horizontal="center" vertical="top"/>
    </xf>
    <xf numFmtId="10" fontId="0" fillId="0" borderId="0" xfId="1" applyNumberFormat="1" applyFont="1" applyFill="1" applyAlignment="1">
      <alignment vertical="center"/>
    </xf>
    <xf numFmtId="10" fontId="0" fillId="0" borderId="1" xfId="1" applyNumberFormat="1" applyFont="1" applyFill="1" applyBorder="1" applyAlignment="1">
      <alignment horizontal="right" vertical="center"/>
    </xf>
    <xf numFmtId="167" fontId="0" fillId="0" borderId="1" xfId="0" applyNumberForma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169" fontId="1" fillId="0" borderId="16" xfId="2" applyNumberFormat="1" applyFill="1" applyBorder="1" applyAlignment="1">
      <alignment vertical="center"/>
    </xf>
    <xf numFmtId="169" fontId="1" fillId="0" borderId="2" xfId="2" applyNumberFormat="1" applyFill="1" applyBorder="1" applyAlignment="1">
      <alignment vertical="center"/>
    </xf>
    <xf numFmtId="169" fontId="1" fillId="0" borderId="16" xfId="2" applyNumberFormat="1" applyFont="1" applyFill="1" applyBorder="1" applyAlignment="1">
      <alignment vertical="center"/>
    </xf>
    <xf numFmtId="169" fontId="1" fillId="0" borderId="17" xfId="2" applyNumberFormat="1" applyFont="1" applyFill="1" applyBorder="1" applyAlignment="1">
      <alignment vertical="center"/>
    </xf>
    <xf numFmtId="169" fontId="9" fillId="0" borderId="16" xfId="2" applyNumberFormat="1" applyFont="1" applyFill="1" applyBorder="1" applyAlignment="1">
      <alignment vertical="center"/>
    </xf>
    <xf numFmtId="169" fontId="9" fillId="0" borderId="17" xfId="2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69" fontId="0" fillId="0" borderId="8" xfId="0" applyNumberFormat="1" applyFill="1" applyBorder="1" applyAlignment="1">
      <alignment vertical="center"/>
    </xf>
    <xf numFmtId="168" fontId="9" fillId="0" borderId="18" xfId="1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12" xfId="0" quotePrefix="1" applyFont="1" applyFill="1" applyBorder="1" applyAlignment="1">
      <alignment horizontal="centerContinuous" vertical="center"/>
    </xf>
    <xf numFmtId="0" fontId="2" fillId="2" borderId="12" xfId="0" quotePrefix="1" applyFont="1" applyFill="1" applyBorder="1" applyAlignment="1">
      <alignment horizontal="center" vertical="center"/>
    </xf>
    <xf numFmtId="0" fontId="2" fillId="2" borderId="13" xfId="0" quotePrefix="1" applyFont="1" applyFill="1" applyBorder="1" applyAlignment="1">
      <alignment horizontal="center" vertical="center"/>
    </xf>
    <xf numFmtId="0" fontId="2" fillId="2" borderId="23" xfId="0" quotePrefix="1" applyFont="1" applyFill="1" applyBorder="1" applyAlignment="1">
      <alignment horizontal="center" vertical="center"/>
    </xf>
    <xf numFmtId="0" fontId="2" fillId="2" borderId="19" xfId="0" quotePrefix="1" applyFont="1" applyFill="1" applyBorder="1" applyAlignment="1">
      <alignment horizontal="center" vertical="center"/>
    </xf>
    <xf numFmtId="0" fontId="2" fillId="2" borderId="22" xfId="0" quotePrefix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168" fontId="9" fillId="0" borderId="20" xfId="1" applyNumberFormat="1" applyFont="1" applyFill="1" applyBorder="1" applyAlignment="1">
      <alignment vertical="center"/>
    </xf>
    <xf numFmtId="168" fontId="9" fillId="0" borderId="21" xfId="1" applyNumberFormat="1" applyFont="1" applyFill="1" applyBorder="1" applyAlignment="1">
      <alignment vertical="center"/>
    </xf>
    <xf numFmtId="171" fontId="0" fillId="0" borderId="0" xfId="0" applyNumberFormat="1" applyFill="1" applyAlignment="1">
      <alignment vertical="center"/>
    </xf>
    <xf numFmtId="10" fontId="9" fillId="0" borderId="1" xfId="1" applyNumberFormat="1" applyFont="1" applyFill="1" applyBorder="1" applyAlignment="1">
      <alignment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8"/>
  <sheetViews>
    <sheetView showGridLines="0" tabSelected="1" zoomScaleNormal="100" workbookViewId="0">
      <pane ySplit="2" topLeftCell="A3" activePane="bottomLeft" state="frozen"/>
      <selection pane="bottomLeft"/>
    </sheetView>
  </sheetViews>
  <sheetFormatPr defaultColWidth="11.5703125" defaultRowHeight="12.75" x14ac:dyDescent="0.2"/>
  <cols>
    <col min="1" max="1" width="11.5703125" style="4" customWidth="1"/>
    <col min="2" max="2" width="11.5703125" style="1" customWidth="1"/>
    <col min="3" max="3" width="30.5703125" style="1" customWidth="1"/>
    <col min="4" max="4" width="11.28515625" style="1" hidden="1" customWidth="1"/>
    <col min="5" max="5" width="11.140625" style="1" hidden="1" customWidth="1"/>
    <col min="6" max="7" width="11.42578125" style="1" hidden="1" customWidth="1"/>
    <col min="8" max="9" width="11.140625" style="1" hidden="1" customWidth="1"/>
    <col min="10" max="10" width="11.85546875" style="1" hidden="1" customWidth="1"/>
    <col min="11" max="11" width="11.5703125" style="1" hidden="1" customWidth="1"/>
    <col min="12" max="12" width="12.5703125" style="1" hidden="1" customWidth="1"/>
    <col min="13" max="13" width="11.5703125" style="1" hidden="1" customWidth="1"/>
    <col min="14" max="14" width="12.85546875" style="1" hidden="1" customWidth="1"/>
    <col min="15" max="15" width="11.85546875" style="1" hidden="1" customWidth="1"/>
    <col min="16" max="16" width="10.7109375" style="1" hidden="1" customWidth="1"/>
    <col min="17" max="24" width="11.5703125" style="1" hidden="1" customWidth="1"/>
    <col min="25" max="32" width="10.85546875" style="1" customWidth="1"/>
    <col min="33" max="33" width="13.42578125" style="101" bestFit="1" customWidth="1"/>
    <col min="34" max="34" width="13.42578125" style="50" bestFit="1" customWidth="1"/>
    <col min="35" max="38" width="11.5703125" style="1"/>
    <col min="39" max="39" width="12.7109375" style="1" bestFit="1" customWidth="1"/>
    <col min="40" max="16384" width="11.5703125" style="1"/>
  </cols>
  <sheetData>
    <row r="1" spans="1:39" ht="26.25" x14ac:dyDescent="0.2">
      <c r="A1" s="53" t="s">
        <v>31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W1" s="77"/>
      <c r="X1" s="77"/>
      <c r="Y1" s="77"/>
      <c r="Z1" s="77"/>
      <c r="AA1" s="77"/>
      <c r="AB1" s="77"/>
      <c r="AC1" s="77"/>
      <c r="AD1" s="77"/>
      <c r="AE1" s="77"/>
      <c r="AF1" s="77"/>
    </row>
    <row r="2" spans="1:39" ht="18" x14ac:dyDescent="0.2">
      <c r="A2" s="21"/>
      <c r="B2" s="2"/>
      <c r="C2" s="2"/>
      <c r="D2" s="2"/>
      <c r="E2" s="2"/>
      <c r="F2" s="2"/>
      <c r="G2" s="2"/>
      <c r="H2" s="2"/>
      <c r="I2" s="62"/>
      <c r="J2" s="62"/>
      <c r="K2" s="60"/>
      <c r="L2" s="62"/>
      <c r="M2" s="61"/>
      <c r="O2" s="3"/>
    </row>
    <row r="3" spans="1:39" ht="13.5" thickBot="1" x14ac:dyDescent="0.25"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100"/>
      <c r="AA3" s="100"/>
      <c r="AB3" s="100"/>
      <c r="AC3" s="100"/>
      <c r="AD3" s="100"/>
      <c r="AE3" s="108"/>
      <c r="AF3" s="108"/>
    </row>
    <row r="4" spans="1:39" x14ac:dyDescent="0.2">
      <c r="A4" s="22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55"/>
      <c r="N4" s="55"/>
      <c r="O4" s="55"/>
      <c r="P4" s="55"/>
      <c r="Q4" s="55"/>
      <c r="R4" s="55"/>
      <c r="S4" s="55"/>
      <c r="T4" s="55"/>
      <c r="U4" s="74"/>
      <c r="V4" s="74"/>
      <c r="W4" s="74"/>
      <c r="X4" s="74"/>
      <c r="Y4" s="74"/>
      <c r="Z4" s="74"/>
      <c r="AA4" s="74"/>
      <c r="AB4" s="74"/>
      <c r="AC4" s="74"/>
      <c r="AD4" s="74"/>
      <c r="AE4" s="96"/>
      <c r="AF4" s="96"/>
    </row>
    <row r="5" spans="1:39" ht="13.5" thickBo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2"/>
      <c r="N5" s="52"/>
      <c r="O5" s="52"/>
      <c r="P5" s="98"/>
      <c r="Q5" s="98"/>
      <c r="R5" s="98"/>
      <c r="S5" s="98"/>
      <c r="T5" s="98"/>
      <c r="U5" s="69"/>
      <c r="V5" s="69"/>
      <c r="W5" s="69"/>
      <c r="X5" s="98"/>
      <c r="Y5" s="98"/>
      <c r="Z5" s="69"/>
      <c r="AA5" s="69"/>
      <c r="AB5" s="69"/>
      <c r="AC5" s="107"/>
      <c r="AD5" s="107"/>
      <c r="AE5" s="107"/>
      <c r="AF5" s="107"/>
    </row>
    <row r="6" spans="1:39" s="4" customFormat="1" ht="26.25" thickBot="1" x14ac:dyDescent="0.25">
      <c r="A6" s="82" t="s">
        <v>1</v>
      </c>
      <c r="B6" s="83"/>
      <c r="C6" s="83"/>
      <c r="D6" s="84" t="s">
        <v>2</v>
      </c>
      <c r="E6" s="85" t="s">
        <v>3</v>
      </c>
      <c r="F6" s="85" t="s">
        <v>4</v>
      </c>
      <c r="G6" s="85" t="s">
        <v>5</v>
      </c>
      <c r="H6" s="85" t="s">
        <v>6</v>
      </c>
      <c r="I6" s="86">
        <v>2001</v>
      </c>
      <c r="J6" s="85" t="s">
        <v>7</v>
      </c>
      <c r="K6" s="85" t="s">
        <v>8</v>
      </c>
      <c r="L6" s="85" t="s">
        <v>9</v>
      </c>
      <c r="M6" s="87" t="s">
        <v>10</v>
      </c>
      <c r="N6" s="85" t="s">
        <v>11</v>
      </c>
      <c r="O6" s="86">
        <v>2007</v>
      </c>
      <c r="P6" s="86">
        <v>2008</v>
      </c>
      <c r="Q6" s="88">
        <v>2009</v>
      </c>
      <c r="R6" s="88">
        <v>2010</v>
      </c>
      <c r="S6" s="88">
        <v>2011</v>
      </c>
      <c r="T6" s="88">
        <v>2012</v>
      </c>
      <c r="U6" s="88">
        <v>2013</v>
      </c>
      <c r="V6" s="88">
        <v>2014</v>
      </c>
      <c r="W6" s="88">
        <v>2015</v>
      </c>
      <c r="X6" s="88">
        <v>2016</v>
      </c>
      <c r="Y6" s="88">
        <v>2017</v>
      </c>
      <c r="Z6" s="88">
        <v>2018</v>
      </c>
      <c r="AA6" s="88">
        <v>2019</v>
      </c>
      <c r="AB6" s="88">
        <v>2020</v>
      </c>
      <c r="AC6" s="88">
        <v>2021</v>
      </c>
      <c r="AD6" s="88" t="s">
        <v>34</v>
      </c>
      <c r="AE6" s="88" t="s">
        <v>38</v>
      </c>
      <c r="AF6" s="120" t="s">
        <v>42</v>
      </c>
      <c r="AG6" s="102"/>
      <c r="AH6"/>
      <c r="AI6"/>
      <c r="AJ6"/>
      <c r="AK6"/>
      <c r="AL6"/>
      <c r="AM6"/>
    </row>
    <row r="7" spans="1:39" s="50" customFormat="1" x14ac:dyDescent="0.2">
      <c r="A7" s="7" t="s">
        <v>12</v>
      </c>
      <c r="B7" s="7"/>
      <c r="C7" s="7"/>
      <c r="D7" s="31">
        <v>2588</v>
      </c>
      <c r="E7" s="42">
        <v>2852</v>
      </c>
      <c r="F7" s="31">
        <v>2849</v>
      </c>
      <c r="G7" s="32">
        <v>3146</v>
      </c>
      <c r="H7" s="32">
        <v>3246</v>
      </c>
      <c r="I7" s="32">
        <v>3468</v>
      </c>
      <c r="J7" s="49">
        <v>3817</v>
      </c>
      <c r="K7" s="49">
        <v>3905</v>
      </c>
      <c r="L7" s="32">
        <v>4275.6000000000004</v>
      </c>
      <c r="M7" s="32">
        <v>4690.1000000000004</v>
      </c>
      <c r="N7" s="32">
        <v>4571.1970000000001</v>
      </c>
      <c r="O7" s="29">
        <v>5145.1116060000004</v>
      </c>
      <c r="P7" s="29">
        <v>5462.947893999999</v>
      </c>
      <c r="Q7" s="30">
        <v>5556.9957979999999</v>
      </c>
      <c r="R7" s="30">
        <v>5986.7208759999994</v>
      </c>
      <c r="S7" s="30">
        <v>6232.6435200000005</v>
      </c>
      <c r="T7" s="30">
        <v>5998.7444550000009</v>
      </c>
      <c r="U7" s="30">
        <v>6138.9449590000004</v>
      </c>
      <c r="V7" s="30">
        <v>6226.2803780000004</v>
      </c>
      <c r="W7" s="30">
        <v>6500.4516950000007</v>
      </c>
      <c r="X7" s="30">
        <v>6444.6114780000007</v>
      </c>
      <c r="Y7" s="30">
        <v>6206.3472550000006</v>
      </c>
      <c r="Z7" s="30">
        <v>6063.8273380000001</v>
      </c>
      <c r="AA7" s="30">
        <v>6459.0608680000014</v>
      </c>
      <c r="AB7" s="30">
        <v>6810.109535999999</v>
      </c>
      <c r="AC7" s="30">
        <v>6912.2439859999995</v>
      </c>
      <c r="AD7" s="30">
        <v>6920.2932879199998</v>
      </c>
      <c r="AE7" s="30">
        <v>7258.1840000000002</v>
      </c>
      <c r="AF7" s="119">
        <f>(AE7-AD7)/AD7</f>
        <v>4.8826068205782454E-2</v>
      </c>
      <c r="AH7"/>
      <c r="AI7"/>
      <c r="AJ7"/>
      <c r="AK7"/>
      <c r="AL7"/>
      <c r="AM7"/>
    </row>
    <row r="8" spans="1:39" s="50" customFormat="1" x14ac:dyDescent="0.2">
      <c r="A8" s="7" t="s">
        <v>13</v>
      </c>
      <c r="B8" s="7"/>
      <c r="C8" s="7"/>
      <c r="D8" s="31">
        <v>4051.5</v>
      </c>
      <c r="E8" s="42">
        <v>4460.8999999999996</v>
      </c>
      <c r="F8" s="31">
        <v>4853.6000000000004</v>
      </c>
      <c r="G8" s="31">
        <v>5526</v>
      </c>
      <c r="H8" s="31">
        <v>5980.6</v>
      </c>
      <c r="I8" s="31">
        <v>6567.3</v>
      </c>
      <c r="J8" s="43">
        <v>7449</v>
      </c>
      <c r="K8" s="43">
        <v>7645.2</v>
      </c>
      <c r="L8" s="31">
        <v>8408.5</v>
      </c>
      <c r="M8" s="32">
        <v>9348</v>
      </c>
      <c r="N8" s="32">
        <v>9353.66</v>
      </c>
      <c r="O8" s="29">
        <v>10305.236000000001</v>
      </c>
      <c r="P8" s="29">
        <v>11032.759</v>
      </c>
      <c r="Q8" s="30">
        <v>11021.242</v>
      </c>
      <c r="R8" s="30">
        <v>12312.26</v>
      </c>
      <c r="S8" s="30">
        <v>12863.17</v>
      </c>
      <c r="T8" s="30">
        <v>12661.92303</v>
      </c>
      <c r="U8" s="30">
        <v>12662.9645</v>
      </c>
      <c r="V8" s="30">
        <v>12945.868200000001</v>
      </c>
      <c r="W8" s="30">
        <v>13546.5514</v>
      </c>
      <c r="X8" s="30">
        <v>13523.492</v>
      </c>
      <c r="Y8" s="30">
        <v>13612.1</v>
      </c>
      <c r="Z8" s="30">
        <v>13288.637000000001</v>
      </c>
      <c r="AA8" s="30">
        <v>13936.011</v>
      </c>
      <c r="AB8" s="30">
        <v>14683.165999999999</v>
      </c>
      <c r="AC8" s="30">
        <v>15232.795</v>
      </c>
      <c r="AD8" s="30">
        <v>15177.523019999999</v>
      </c>
      <c r="AE8" s="30">
        <v>15552.911593136423</v>
      </c>
      <c r="AF8" s="131">
        <f t="shared" ref="AF8:AF12" si="0">(AE8-AD8)/AD8</f>
        <v>2.473319082710404E-2</v>
      </c>
      <c r="AH8"/>
      <c r="AI8"/>
      <c r="AJ8"/>
      <c r="AK8"/>
      <c r="AL8"/>
      <c r="AM8"/>
    </row>
    <row r="9" spans="1:39" s="50" customFormat="1" x14ac:dyDescent="0.2">
      <c r="A9" s="7" t="s">
        <v>14</v>
      </c>
      <c r="B9" s="7"/>
      <c r="C9" s="7"/>
      <c r="D9" s="31">
        <v>568.79999999999995</v>
      </c>
      <c r="E9" s="42">
        <v>651.29999999999995</v>
      </c>
      <c r="F9" s="31">
        <v>616.5</v>
      </c>
      <c r="G9" s="31">
        <v>776.4</v>
      </c>
      <c r="H9" s="31">
        <v>916.1</v>
      </c>
      <c r="I9" s="31">
        <v>1265.9000000000001</v>
      </c>
      <c r="J9" s="43">
        <v>1624.9</v>
      </c>
      <c r="K9" s="43">
        <v>1959.8</v>
      </c>
      <c r="L9" s="31">
        <v>2469.6999999999998</v>
      </c>
      <c r="M9" s="32">
        <v>2846.4987169999999</v>
      </c>
      <c r="N9" s="32">
        <v>2714.4202780000001</v>
      </c>
      <c r="O9" s="29">
        <v>3284.7437249999998</v>
      </c>
      <c r="P9" s="29">
        <v>3637.5520120000001</v>
      </c>
      <c r="Q9" s="30">
        <v>3628.0478320000002</v>
      </c>
      <c r="R9" s="30">
        <v>3815.9603400000001</v>
      </c>
      <c r="S9" s="30">
        <v>3939.361504</v>
      </c>
      <c r="T9" s="30">
        <v>3912.3026009999999</v>
      </c>
      <c r="U9" s="30">
        <v>3886.8836120000001</v>
      </c>
      <c r="V9" s="30">
        <v>3991.212059</v>
      </c>
      <c r="W9" s="30">
        <v>4223.1924879999997</v>
      </c>
      <c r="X9" s="30">
        <v>4306.9002659999996</v>
      </c>
      <c r="Y9" s="30">
        <v>4231.5894259999995</v>
      </c>
      <c r="Z9" s="30">
        <v>4017.6931</v>
      </c>
      <c r="AA9" s="30">
        <v>4174.7818139999999</v>
      </c>
      <c r="AB9" s="30">
        <v>4124.6582920000001</v>
      </c>
      <c r="AC9" s="30">
        <v>4467.5833830000001</v>
      </c>
      <c r="AD9" s="30">
        <v>4558.8500000000004</v>
      </c>
      <c r="AE9" s="30">
        <v>4483.1499999999996</v>
      </c>
      <c r="AF9" s="131">
        <f t="shared" si="0"/>
        <v>-1.6605064873817021E-2</v>
      </c>
      <c r="AG9" s="133"/>
      <c r="AH9" s="101"/>
      <c r="AI9" s="54"/>
      <c r="AK9" s="18"/>
      <c r="AL9" s="18"/>
      <c r="AM9" s="18"/>
    </row>
    <row r="10" spans="1:39" s="50" customFormat="1" x14ac:dyDescent="0.2">
      <c r="A10" s="7" t="s">
        <v>15</v>
      </c>
      <c r="B10" s="7"/>
      <c r="C10" s="7"/>
      <c r="D10" s="31">
        <f t="shared" ref="D10:L10" si="1">(D8-D9)</f>
        <v>3482.7</v>
      </c>
      <c r="E10" s="31">
        <f t="shared" si="1"/>
        <v>3809.5999999999995</v>
      </c>
      <c r="F10" s="44">
        <f t="shared" si="1"/>
        <v>4237.1000000000004</v>
      </c>
      <c r="G10" s="31">
        <f t="shared" si="1"/>
        <v>4749.6000000000004</v>
      </c>
      <c r="H10" s="31">
        <f t="shared" si="1"/>
        <v>5064.5</v>
      </c>
      <c r="I10" s="43">
        <f t="shared" si="1"/>
        <v>5301.4</v>
      </c>
      <c r="J10" s="43">
        <f t="shared" si="1"/>
        <v>5824.1</v>
      </c>
      <c r="K10" s="43">
        <f t="shared" si="1"/>
        <v>5685.4</v>
      </c>
      <c r="L10" s="31">
        <f t="shared" si="1"/>
        <v>5938.8</v>
      </c>
      <c r="M10" s="32">
        <f t="shared" ref="M10:R10" si="2">M8-M9</f>
        <v>6501.5012829999996</v>
      </c>
      <c r="N10" s="32">
        <f t="shared" si="2"/>
        <v>6639.2397220000003</v>
      </c>
      <c r="O10" s="29">
        <f t="shared" si="2"/>
        <v>7020.4922750000005</v>
      </c>
      <c r="P10" s="29">
        <f t="shared" si="2"/>
        <v>7395.2069879999999</v>
      </c>
      <c r="Q10" s="30">
        <f t="shared" si="2"/>
        <v>7393.194168</v>
      </c>
      <c r="R10" s="30">
        <f t="shared" si="2"/>
        <v>8496.2996600000006</v>
      </c>
      <c r="S10" s="30">
        <f t="shared" ref="S10:X10" si="3">S8-S9</f>
        <v>8923.8084959999996</v>
      </c>
      <c r="T10" s="30">
        <f t="shared" si="3"/>
        <v>8749.6204290000005</v>
      </c>
      <c r="U10" s="30">
        <f t="shared" si="3"/>
        <v>8776.0808880000004</v>
      </c>
      <c r="V10" s="30">
        <f t="shared" si="3"/>
        <v>8954.6561410000013</v>
      </c>
      <c r="W10" s="30">
        <f t="shared" si="3"/>
        <v>9323.3589119999997</v>
      </c>
      <c r="X10" s="30">
        <f t="shared" si="3"/>
        <v>9216.5917340000015</v>
      </c>
      <c r="Y10" s="30">
        <f t="shared" ref="Y10:AE10" si="4">Y8-Y9</f>
        <v>9380.5105739999999</v>
      </c>
      <c r="Z10" s="30">
        <f t="shared" si="4"/>
        <v>9270.9439000000002</v>
      </c>
      <c r="AA10" s="30">
        <f t="shared" si="4"/>
        <v>9761.2291860000005</v>
      </c>
      <c r="AB10" s="30">
        <f t="shared" si="4"/>
        <v>10558.507707999999</v>
      </c>
      <c r="AC10" s="30">
        <f t="shared" si="4"/>
        <v>10765.211617000001</v>
      </c>
      <c r="AD10" s="30">
        <f t="shared" si="4"/>
        <v>10618.673019999998</v>
      </c>
      <c r="AE10" s="30">
        <f t="shared" si="4"/>
        <v>11069.761593136423</v>
      </c>
      <c r="AF10" s="131">
        <f t="shared" si="0"/>
        <v>4.2480691540912066E-2</v>
      </c>
      <c r="AH10" s="101"/>
      <c r="AI10" s="54"/>
    </row>
    <row r="11" spans="1:39" s="51" customFormat="1" x14ac:dyDescent="0.2">
      <c r="A11" s="7" t="s">
        <v>16</v>
      </c>
      <c r="B11" s="7"/>
      <c r="C11" s="7"/>
      <c r="D11" s="37">
        <v>157.41999999999999</v>
      </c>
      <c r="E11" s="45">
        <v>159.55000000000001</v>
      </c>
      <c r="F11" s="37">
        <v>161.71</v>
      </c>
      <c r="G11" s="37">
        <v>163.9</v>
      </c>
      <c r="H11" s="37">
        <v>173.45</v>
      </c>
      <c r="I11" s="37">
        <v>175.89</v>
      </c>
      <c r="J11" s="46">
        <v>178.28</v>
      </c>
      <c r="K11" s="46">
        <v>180.62</v>
      </c>
      <c r="L11" s="37">
        <v>182.91</v>
      </c>
      <c r="M11" s="38">
        <v>185.15</v>
      </c>
      <c r="N11" s="38">
        <v>187.34</v>
      </c>
      <c r="O11" s="39">
        <v>189.46</v>
      </c>
      <c r="P11" s="39">
        <v>191.53</v>
      </c>
      <c r="Q11" s="40">
        <v>193.54</v>
      </c>
      <c r="R11" s="40">
        <v>194.890682</v>
      </c>
      <c r="S11" s="40">
        <v>196.60373200000001</v>
      </c>
      <c r="T11" s="40">
        <v>198.31493399999999</v>
      </c>
      <c r="U11" s="40">
        <v>200.004188</v>
      </c>
      <c r="V11" s="70">
        <v>201.71754100000001</v>
      </c>
      <c r="W11" s="70">
        <v>203.475683</v>
      </c>
      <c r="X11" s="70">
        <v>205.156587</v>
      </c>
      <c r="Y11" s="70">
        <v>206.80474100000001</v>
      </c>
      <c r="Z11" s="70">
        <v>208.4949</v>
      </c>
      <c r="AA11" s="70">
        <v>210.14712499999999</v>
      </c>
      <c r="AB11" s="70">
        <v>211.75569200000001</v>
      </c>
      <c r="AC11" s="99">
        <v>213.31763900000001</v>
      </c>
      <c r="AD11" s="99">
        <v>214.82854</v>
      </c>
      <c r="AE11" s="99">
        <v>216.28426899999999</v>
      </c>
      <c r="AF11" s="131">
        <f t="shared" si="0"/>
        <v>6.7762365279771062E-3</v>
      </c>
      <c r="AH11" s="101"/>
      <c r="AI11" s="54"/>
    </row>
    <row r="12" spans="1:39" s="50" customFormat="1" ht="13.5" thickBot="1" x14ac:dyDescent="0.25">
      <c r="A12" s="7" t="s">
        <v>17</v>
      </c>
      <c r="B12" s="7"/>
      <c r="C12" s="7"/>
      <c r="D12" s="47">
        <f t="shared" ref="D12:L12" si="5">(D10/D11)</f>
        <v>22.123618345826451</v>
      </c>
      <c r="E12" s="48">
        <f t="shared" si="5"/>
        <v>23.877154497022872</v>
      </c>
      <c r="F12" s="48">
        <f t="shared" si="5"/>
        <v>26.201842805021336</v>
      </c>
      <c r="G12" s="47">
        <f t="shared" si="5"/>
        <v>28.97864551555827</v>
      </c>
      <c r="H12" s="33">
        <f t="shared" si="5"/>
        <v>29.198616315941194</v>
      </c>
      <c r="I12" s="48">
        <f t="shared" si="5"/>
        <v>30.140428677014043</v>
      </c>
      <c r="J12" s="48">
        <f t="shared" si="5"/>
        <v>32.668274624186672</v>
      </c>
      <c r="K12" s="48">
        <f t="shared" si="5"/>
        <v>31.477134315136748</v>
      </c>
      <c r="L12" s="33">
        <f t="shared" si="5"/>
        <v>32.468427095292768</v>
      </c>
      <c r="M12" s="34">
        <f t="shared" ref="M12:R12" si="6">M10/M11</f>
        <v>35.11477873615987</v>
      </c>
      <c r="N12" s="34">
        <f t="shared" si="6"/>
        <v>35.439520241272554</v>
      </c>
      <c r="O12" s="35">
        <f t="shared" si="6"/>
        <v>37.055274332312891</v>
      </c>
      <c r="P12" s="35">
        <f t="shared" si="6"/>
        <v>38.611220111731846</v>
      </c>
      <c r="Q12" s="36">
        <f t="shared" si="6"/>
        <v>38.1998251937584</v>
      </c>
      <c r="R12" s="36">
        <f t="shared" si="6"/>
        <v>43.595207183891944</v>
      </c>
      <c r="S12" s="36">
        <f t="shared" ref="S12:X12" si="7">S10/S11</f>
        <v>45.389822488211969</v>
      </c>
      <c r="T12" s="36">
        <f t="shared" si="7"/>
        <v>44.119826240619886</v>
      </c>
      <c r="U12" s="36">
        <f t="shared" si="7"/>
        <v>43.87948560357146</v>
      </c>
      <c r="V12" s="36">
        <f t="shared" si="7"/>
        <v>44.392054833743984</v>
      </c>
      <c r="W12" s="36">
        <f t="shared" si="7"/>
        <v>45.820506777706697</v>
      </c>
      <c r="X12" s="36">
        <f t="shared" si="7"/>
        <v>44.924668853064908</v>
      </c>
      <c r="Y12" s="36">
        <f t="shared" ref="Y12:AE12" si="8">Y10/Y11</f>
        <v>45.35926269698043</v>
      </c>
      <c r="Z12" s="36">
        <f t="shared" si="8"/>
        <v>44.466046411686811</v>
      </c>
      <c r="AA12" s="36">
        <f t="shared" si="8"/>
        <v>46.44950144333405</v>
      </c>
      <c r="AB12" s="36">
        <f t="shared" si="8"/>
        <v>49.861742124976736</v>
      </c>
      <c r="AC12" s="36">
        <f t="shared" si="8"/>
        <v>50.465642070039976</v>
      </c>
      <c r="AD12" s="36">
        <f t="shared" si="8"/>
        <v>49.428595567423201</v>
      </c>
      <c r="AE12" s="36">
        <f t="shared" si="8"/>
        <v>51.181538279773939</v>
      </c>
      <c r="AF12" s="131">
        <f t="shared" si="0"/>
        <v>3.5464141601183705E-2</v>
      </c>
      <c r="AG12" s="101"/>
      <c r="AH12" s="101"/>
      <c r="AI12" s="54"/>
    </row>
    <row r="13" spans="1:39" ht="12.75" customHeight="1" x14ac:dyDescent="0.2">
      <c r="A13" s="23" t="s">
        <v>40</v>
      </c>
      <c r="B13" s="6"/>
      <c r="C13" s="6"/>
      <c r="D13" s="8"/>
      <c r="E13" s="8"/>
      <c r="F13" s="8"/>
      <c r="G13" s="8"/>
      <c r="H13" s="8"/>
      <c r="I13" s="8"/>
      <c r="J13" s="8"/>
      <c r="K13" s="8"/>
      <c r="L13" s="8"/>
      <c r="M13" s="6"/>
      <c r="N13" s="6"/>
      <c r="O13" s="9"/>
      <c r="P13" s="9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</row>
    <row r="14" spans="1:39" ht="12.75" customHeight="1" thickBot="1" x14ac:dyDescent="0.25">
      <c r="A14" s="5" t="s">
        <v>18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2"/>
      <c r="P14" s="12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9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1"/>
      <c r="P15" s="11"/>
    </row>
    <row r="16" spans="1:39" ht="13.5" thickBot="1" x14ac:dyDescent="0.25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5" x14ac:dyDescent="0.2">
      <c r="A17" s="22" t="s">
        <v>32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55"/>
      <c r="N17" s="55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63"/>
      <c r="AA17" s="63"/>
      <c r="AB17" s="63"/>
      <c r="AC17" s="63"/>
      <c r="AD17" s="63"/>
      <c r="AE17" s="63"/>
      <c r="AF17" s="63"/>
    </row>
    <row r="18" spans="1:35" ht="13.5" thickBot="1" x14ac:dyDescent="0.25">
      <c r="A18" s="2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41"/>
      <c r="O18" s="58"/>
      <c r="P18" s="64"/>
      <c r="Q18" s="68"/>
      <c r="R18" s="71"/>
      <c r="S18" s="73"/>
      <c r="T18" s="76"/>
      <c r="U18" s="76"/>
      <c r="V18" s="73"/>
      <c r="W18" s="79"/>
      <c r="X18" s="79"/>
      <c r="Y18" s="79"/>
      <c r="Z18" s="103"/>
      <c r="AA18" s="104"/>
      <c r="AB18" s="104"/>
      <c r="AC18" s="134"/>
      <c r="AD18" s="104"/>
      <c r="AE18" s="104"/>
      <c r="AF18" s="104"/>
    </row>
    <row r="19" spans="1:35" ht="25.5" customHeight="1" thickBot="1" x14ac:dyDescent="0.25">
      <c r="A19" s="89" t="s">
        <v>1</v>
      </c>
      <c r="B19" s="121"/>
      <c r="C19" s="121"/>
      <c r="D19" s="122" t="s">
        <v>2</v>
      </c>
      <c r="E19" s="123" t="s">
        <v>3</v>
      </c>
      <c r="F19" s="123" t="s">
        <v>4</v>
      </c>
      <c r="G19" s="124" t="s">
        <v>5</v>
      </c>
      <c r="H19" s="125" t="s">
        <v>6</v>
      </c>
      <c r="I19" s="125" t="s">
        <v>19</v>
      </c>
      <c r="J19" s="125" t="s">
        <v>7</v>
      </c>
      <c r="K19" s="125" t="s">
        <v>8</v>
      </c>
      <c r="L19" s="125" t="s">
        <v>9</v>
      </c>
      <c r="M19" s="126" t="s">
        <v>10</v>
      </c>
      <c r="N19" s="127" t="s">
        <v>11</v>
      </c>
      <c r="O19" s="128">
        <v>2007</v>
      </c>
      <c r="P19" s="129">
        <v>2008</v>
      </c>
      <c r="Q19" s="128">
        <v>2009</v>
      </c>
      <c r="R19" s="128">
        <v>2010</v>
      </c>
      <c r="S19" s="128">
        <v>2011</v>
      </c>
      <c r="T19" s="128">
        <v>2012</v>
      </c>
      <c r="U19" s="128">
        <v>2013</v>
      </c>
      <c r="V19" s="128">
        <v>2014</v>
      </c>
      <c r="W19" s="128">
        <v>2015</v>
      </c>
      <c r="X19" s="128">
        <v>2016</v>
      </c>
      <c r="Y19" s="128">
        <v>2017</v>
      </c>
      <c r="Z19" s="128">
        <v>2018</v>
      </c>
      <c r="AA19" s="128">
        <v>2019</v>
      </c>
      <c r="AB19" s="128">
        <v>2020</v>
      </c>
      <c r="AC19" s="128">
        <v>2021</v>
      </c>
      <c r="AD19" s="128" t="s">
        <v>34</v>
      </c>
      <c r="AE19" s="128" t="s">
        <v>38</v>
      </c>
      <c r="AF19" s="120" t="s">
        <v>42</v>
      </c>
    </row>
    <row r="20" spans="1:35" s="50" customFormat="1" x14ac:dyDescent="0.2">
      <c r="A20" s="109" t="s">
        <v>20</v>
      </c>
      <c r="B20" s="109"/>
      <c r="C20" s="23"/>
      <c r="D20" s="110">
        <v>158289</v>
      </c>
      <c r="E20" s="111">
        <v>161416</v>
      </c>
      <c r="F20" s="110">
        <v>163154</v>
      </c>
      <c r="G20" s="112">
        <v>164621</v>
      </c>
      <c r="H20" s="112">
        <v>169876</v>
      </c>
      <c r="I20" s="112">
        <v>176389</v>
      </c>
      <c r="J20" s="113">
        <v>185348</v>
      </c>
      <c r="K20" s="113">
        <v>195551</v>
      </c>
      <c r="L20" s="112">
        <v>204512.7</v>
      </c>
      <c r="M20" s="112">
        <v>207156.7</v>
      </c>
      <c r="N20" s="112">
        <v>205886.2</v>
      </c>
      <c r="O20" s="114">
        <v>199752.014</v>
      </c>
      <c r="P20" s="114">
        <v>202306.731</v>
      </c>
      <c r="Q20" s="115">
        <v>205307.954</v>
      </c>
      <c r="R20" s="115">
        <v>209541.109</v>
      </c>
      <c r="S20" s="115">
        <v>212815.3</v>
      </c>
      <c r="T20" s="115">
        <v>211279.08199999999</v>
      </c>
      <c r="U20" s="115">
        <v>211764.3</v>
      </c>
      <c r="V20" s="115">
        <v>212366.1</v>
      </c>
      <c r="W20" s="115">
        <v>215220.508</v>
      </c>
      <c r="X20" s="115">
        <v>218190.76800000001</v>
      </c>
      <c r="Y20" s="115">
        <v>215003.57800000001</v>
      </c>
      <c r="Z20" s="115">
        <v>213809.44500000001</v>
      </c>
      <c r="AA20" s="115">
        <v>215008.95800000001</v>
      </c>
      <c r="AB20" s="115">
        <v>218150.29800000001</v>
      </c>
      <c r="AC20" s="115">
        <v>221787.58</v>
      </c>
      <c r="AD20" s="115">
        <v>222458.973</v>
      </c>
      <c r="AE20" s="115">
        <v>227958.9</v>
      </c>
      <c r="AF20" s="119">
        <f>(AE20-AD20)/AD20</f>
        <v>2.4723331793858438E-2</v>
      </c>
      <c r="AH20" s="101"/>
      <c r="AI20" s="54"/>
    </row>
    <row r="21" spans="1:35" s="50" customFormat="1" x14ac:dyDescent="0.2">
      <c r="A21" s="116" t="s">
        <v>21</v>
      </c>
      <c r="B21" s="116"/>
      <c r="C21" s="7"/>
      <c r="D21" s="31">
        <v>6186.9</v>
      </c>
      <c r="E21" s="42">
        <v>5921.5</v>
      </c>
      <c r="F21" s="31">
        <v>5794.3</v>
      </c>
      <c r="G21" s="31">
        <v>6413.3</v>
      </c>
      <c r="H21" s="31">
        <v>6579.2</v>
      </c>
      <c r="I21" s="31">
        <v>6827.2</v>
      </c>
      <c r="J21" s="43">
        <v>8173.1</v>
      </c>
      <c r="K21" s="43">
        <v>8503</v>
      </c>
      <c r="L21" s="31">
        <v>8386.2999999999993</v>
      </c>
      <c r="M21" s="32">
        <v>9228.7000000000007</v>
      </c>
      <c r="N21" s="32">
        <v>10183.799999999999</v>
      </c>
      <c r="O21" s="29">
        <v>10083.9</v>
      </c>
      <c r="P21" s="29">
        <v>8834.6</v>
      </c>
      <c r="Q21" s="30">
        <v>8474.1</v>
      </c>
      <c r="R21" s="30">
        <v>8782.4650000000001</v>
      </c>
      <c r="S21" s="30">
        <v>8448.4240000000009</v>
      </c>
      <c r="T21" s="30">
        <v>8751.6539999999986</v>
      </c>
      <c r="U21" s="30">
        <v>9601.8810000000012</v>
      </c>
      <c r="V21" s="30">
        <v>9106.48</v>
      </c>
      <c r="W21" s="30">
        <v>8528.2000000000007</v>
      </c>
      <c r="X21" s="30">
        <v>8715.7489999999998</v>
      </c>
      <c r="Y21" s="30">
        <v>8923.277</v>
      </c>
      <c r="Z21" s="30">
        <v>9214.6409999999996</v>
      </c>
      <c r="AA21" s="30">
        <v>8866.1010000000006</v>
      </c>
      <c r="AB21" s="30">
        <v>8492.6890000000003</v>
      </c>
      <c r="AC21" s="30">
        <v>8328.4989999999998</v>
      </c>
      <c r="AD21" s="30">
        <v>8423.1</v>
      </c>
      <c r="AE21" s="30">
        <v>8668.4</v>
      </c>
      <c r="AF21" s="131">
        <f t="shared" ref="AF21:AF26" si="9">(AE21-AD21)/AD21</f>
        <v>2.9122294642115049E-2</v>
      </c>
      <c r="AH21" s="101"/>
      <c r="AI21" s="54"/>
    </row>
    <row r="22" spans="1:35" s="50" customFormat="1" x14ac:dyDescent="0.2">
      <c r="A22" s="116" t="s">
        <v>22</v>
      </c>
      <c r="B22" s="116"/>
      <c r="C22" s="7"/>
      <c r="D22" s="31">
        <v>150.1</v>
      </c>
      <c r="E22" s="42">
        <v>135</v>
      </c>
      <c r="F22" s="31">
        <v>101.77</v>
      </c>
      <c r="G22" s="31">
        <v>62.75</v>
      </c>
      <c r="H22" s="31">
        <v>76.7</v>
      </c>
      <c r="I22" s="31">
        <v>42.3</v>
      </c>
      <c r="J22" s="43">
        <v>73.98</v>
      </c>
      <c r="K22" s="43">
        <v>66.17</v>
      </c>
      <c r="L22" s="31">
        <v>56.15</v>
      </c>
      <c r="M22" s="32">
        <v>53.5</v>
      </c>
      <c r="N22" s="32">
        <v>27.7</v>
      </c>
      <c r="O22" s="29">
        <v>32.020000000000003</v>
      </c>
      <c r="P22" s="29">
        <v>31.92</v>
      </c>
      <c r="Q22" s="30">
        <v>41.29</v>
      </c>
      <c r="R22" s="30">
        <v>40.840000000000003</v>
      </c>
      <c r="S22" s="30">
        <v>44.82</v>
      </c>
      <c r="T22" s="30">
        <v>60.14</v>
      </c>
      <c r="U22" s="30">
        <v>57.1</v>
      </c>
      <c r="V22" s="30">
        <v>76.8</v>
      </c>
      <c r="W22" s="30">
        <v>59.3</v>
      </c>
      <c r="X22" s="30">
        <v>63.9</v>
      </c>
      <c r="Y22" s="30">
        <v>56.9</v>
      </c>
      <c r="Z22" s="30">
        <v>47.2</v>
      </c>
      <c r="AA22" s="30">
        <v>49.7</v>
      </c>
      <c r="AB22" s="30">
        <v>62.723940999999996</v>
      </c>
      <c r="AC22" s="30">
        <v>70.66633680000001</v>
      </c>
      <c r="AD22" s="30">
        <v>62.5</v>
      </c>
      <c r="AE22" s="30">
        <f>AD22*1.05</f>
        <v>65.625</v>
      </c>
      <c r="AF22" s="131">
        <f t="shared" si="9"/>
        <v>0.05</v>
      </c>
      <c r="AH22" s="101"/>
      <c r="AI22" s="54"/>
    </row>
    <row r="23" spans="1:35" s="50" customFormat="1" x14ac:dyDescent="0.2">
      <c r="A23" s="116" t="s">
        <v>23</v>
      </c>
      <c r="B23" s="116"/>
      <c r="C23" s="7"/>
      <c r="D23" s="31">
        <v>248.7</v>
      </c>
      <c r="E23" s="42">
        <v>305.39999999999998</v>
      </c>
      <c r="F23" s="31">
        <v>395.2</v>
      </c>
      <c r="G23" s="31">
        <v>575.58000000000004</v>
      </c>
      <c r="H23" s="31">
        <v>598</v>
      </c>
      <c r="I23" s="31">
        <v>838.3</v>
      </c>
      <c r="J23" s="43">
        <v>985.95</v>
      </c>
      <c r="K23" s="43">
        <v>1279.5</v>
      </c>
      <c r="L23" s="31">
        <v>1715.5</v>
      </c>
      <c r="M23" s="32">
        <v>1948.78</v>
      </c>
      <c r="N23" s="32">
        <v>2194.38</v>
      </c>
      <c r="O23" s="29">
        <v>2313.65</v>
      </c>
      <c r="P23" s="29">
        <v>1989.66</v>
      </c>
      <c r="Q23" s="30">
        <v>1766.99</v>
      </c>
      <c r="R23" s="30">
        <v>1701.47</v>
      </c>
      <c r="S23" s="30">
        <v>1494.64</v>
      </c>
      <c r="T23" s="30">
        <v>1684.38</v>
      </c>
      <c r="U23" s="30">
        <v>2007.3</v>
      </c>
      <c r="V23" s="30">
        <v>2057.5</v>
      </c>
      <c r="W23" s="30">
        <v>1839.2</v>
      </c>
      <c r="X23" s="30">
        <v>1825.06</v>
      </c>
      <c r="Y23" s="30">
        <v>1967.2</v>
      </c>
      <c r="Z23" s="30">
        <v>2194.4</v>
      </c>
      <c r="AA23" s="30">
        <v>2482.8000000000002</v>
      </c>
      <c r="AB23" s="30">
        <v>2690.9</v>
      </c>
      <c r="AC23" s="30">
        <v>2478.2014715</v>
      </c>
      <c r="AD23" s="30">
        <v>2976.9</v>
      </c>
      <c r="AE23" s="30">
        <v>3125.72</v>
      </c>
      <c r="AF23" s="131">
        <f t="shared" si="9"/>
        <v>4.9991602002082601E-2</v>
      </c>
      <c r="AH23" s="101"/>
      <c r="AI23" s="54"/>
    </row>
    <row r="24" spans="1:35" s="50" customFormat="1" x14ac:dyDescent="0.2">
      <c r="A24" s="116" t="s">
        <v>24</v>
      </c>
      <c r="B24" s="116"/>
      <c r="C24" s="7"/>
      <c r="D24" s="31">
        <f t="shared" ref="D24:N24" si="10">(D21+D22-D23)</f>
        <v>6088.3</v>
      </c>
      <c r="E24" s="42">
        <f t="shared" si="10"/>
        <v>5751.1</v>
      </c>
      <c r="F24" s="31">
        <f t="shared" si="10"/>
        <v>5500.8700000000008</v>
      </c>
      <c r="G24" s="31">
        <f t="shared" si="10"/>
        <v>5900.47</v>
      </c>
      <c r="H24" s="31">
        <f t="shared" si="10"/>
        <v>6057.9</v>
      </c>
      <c r="I24" s="31">
        <f t="shared" si="10"/>
        <v>6031.2</v>
      </c>
      <c r="J24" s="43">
        <f t="shared" si="10"/>
        <v>7261.13</v>
      </c>
      <c r="K24" s="43">
        <f t="shared" si="10"/>
        <v>7289.67</v>
      </c>
      <c r="L24" s="31">
        <f t="shared" si="10"/>
        <v>6726.9499999999989</v>
      </c>
      <c r="M24" s="32">
        <f t="shared" si="10"/>
        <v>7333.420000000001</v>
      </c>
      <c r="N24" s="32">
        <f t="shared" si="10"/>
        <v>8017.12</v>
      </c>
      <c r="O24" s="29">
        <f t="shared" ref="O24:T24" si="11">(O21+O22-O23)</f>
        <v>7802.27</v>
      </c>
      <c r="P24" s="29">
        <f t="shared" si="11"/>
        <v>6876.8600000000006</v>
      </c>
      <c r="Q24" s="30">
        <f t="shared" si="11"/>
        <v>6748.4000000000015</v>
      </c>
      <c r="R24" s="30">
        <f t="shared" si="11"/>
        <v>7121.835</v>
      </c>
      <c r="S24" s="30">
        <f t="shared" si="11"/>
        <v>6998.6040000000003</v>
      </c>
      <c r="T24" s="30">
        <f t="shared" si="11"/>
        <v>7127.4139999999979</v>
      </c>
      <c r="U24" s="30">
        <f t="shared" ref="U24:Z24" si="12">(U21+U22-U23)</f>
        <v>7651.6810000000014</v>
      </c>
      <c r="V24" s="30">
        <f t="shared" si="12"/>
        <v>7125.7799999999988</v>
      </c>
      <c r="W24" s="30">
        <f t="shared" si="12"/>
        <v>6748.3</v>
      </c>
      <c r="X24" s="30">
        <f t="shared" si="12"/>
        <v>6954.5889999999999</v>
      </c>
      <c r="Y24" s="30">
        <f t="shared" si="12"/>
        <v>7012.9769999999999</v>
      </c>
      <c r="Z24" s="30">
        <f t="shared" si="12"/>
        <v>7067.4410000000007</v>
      </c>
      <c r="AA24" s="30">
        <f>(AA21+AA22-AA23)</f>
        <v>6433.0010000000011</v>
      </c>
      <c r="AB24" s="30">
        <f>(AB21+AB22-AB23)</f>
        <v>5864.5129410000009</v>
      </c>
      <c r="AC24" s="30">
        <f>(AC21+AC22-AC23)</f>
        <v>5920.9638653000002</v>
      </c>
      <c r="AD24" s="30">
        <f>(AD21+AD22-AD23)</f>
        <v>5508.7000000000007</v>
      </c>
      <c r="AE24" s="30">
        <f>(AE21+AE22-AE23)</f>
        <v>5608.3050000000003</v>
      </c>
      <c r="AF24" s="131">
        <f t="shared" si="9"/>
        <v>1.8081398515076071E-2</v>
      </c>
      <c r="AH24" s="101"/>
      <c r="AI24" s="54"/>
    </row>
    <row r="25" spans="1:35" s="51" customFormat="1" x14ac:dyDescent="0.2">
      <c r="A25" s="116" t="s">
        <v>16</v>
      </c>
      <c r="B25" s="116"/>
      <c r="C25" s="7"/>
      <c r="D25" s="37">
        <v>157.41999999999999</v>
      </c>
      <c r="E25" s="45">
        <v>159.55000000000001</v>
      </c>
      <c r="F25" s="37">
        <v>161.71</v>
      </c>
      <c r="G25" s="37">
        <v>163.9</v>
      </c>
      <c r="H25" s="37">
        <v>173.45</v>
      </c>
      <c r="I25" s="37">
        <v>175.89</v>
      </c>
      <c r="J25" s="46">
        <v>178.28</v>
      </c>
      <c r="K25" s="46">
        <v>180.62</v>
      </c>
      <c r="L25" s="37">
        <v>182.91</v>
      </c>
      <c r="M25" s="38">
        <v>185.15</v>
      </c>
      <c r="N25" s="38">
        <v>187.34</v>
      </c>
      <c r="O25" s="39">
        <v>189.46</v>
      </c>
      <c r="P25" s="39">
        <v>191.53</v>
      </c>
      <c r="Q25" s="40">
        <v>193.54</v>
      </c>
      <c r="R25" s="40">
        <v>194.890682</v>
      </c>
      <c r="S25" s="40">
        <v>196.60373200000001</v>
      </c>
      <c r="T25" s="40">
        <v>198.31493399999999</v>
      </c>
      <c r="U25" s="40">
        <v>200.004188</v>
      </c>
      <c r="V25" s="70">
        <v>201.71754100000001</v>
      </c>
      <c r="W25" s="70">
        <v>203.475683</v>
      </c>
      <c r="X25" s="70">
        <v>205.156587</v>
      </c>
      <c r="Y25" s="70">
        <v>206.80474100000001</v>
      </c>
      <c r="Z25" s="70">
        <v>208.4949</v>
      </c>
      <c r="AA25" s="70">
        <v>210.14712499999999</v>
      </c>
      <c r="AB25" s="70">
        <v>211.75569200000001</v>
      </c>
      <c r="AC25" s="99">
        <v>213.31763900000001</v>
      </c>
      <c r="AD25" s="99">
        <v>214.82854</v>
      </c>
      <c r="AE25" s="99">
        <v>216.28426899999999</v>
      </c>
      <c r="AF25" s="131">
        <f t="shared" si="9"/>
        <v>6.7762365279771062E-3</v>
      </c>
      <c r="AH25" s="101"/>
      <c r="AI25" s="54"/>
    </row>
    <row r="26" spans="1:35" s="50" customFormat="1" ht="13.5" thickBot="1" x14ac:dyDescent="0.25">
      <c r="A26" s="117" t="s">
        <v>17</v>
      </c>
      <c r="B26" s="117"/>
      <c r="C26" s="24"/>
      <c r="D26" s="33">
        <f t="shared" ref="D26:L26" si="13">(D24/D25)</f>
        <v>38.675517723288024</v>
      </c>
      <c r="E26" s="118">
        <f t="shared" si="13"/>
        <v>36.045753682231272</v>
      </c>
      <c r="F26" s="118">
        <f t="shared" si="13"/>
        <v>34.016882072846457</v>
      </c>
      <c r="G26" s="33">
        <f t="shared" si="13"/>
        <v>36.000427089688834</v>
      </c>
      <c r="H26" s="33">
        <f t="shared" si="13"/>
        <v>34.925915249351398</v>
      </c>
      <c r="I26" s="118">
        <f t="shared" si="13"/>
        <v>34.289612826198194</v>
      </c>
      <c r="J26" s="118">
        <f t="shared" si="13"/>
        <v>40.72879739735248</v>
      </c>
      <c r="K26" s="118">
        <f t="shared" si="13"/>
        <v>40.359151810430738</v>
      </c>
      <c r="L26" s="33">
        <f t="shared" si="13"/>
        <v>36.777376852003712</v>
      </c>
      <c r="M26" s="34">
        <f t="shared" ref="M26:R26" si="14">M24/M25</f>
        <v>39.607993518768573</v>
      </c>
      <c r="N26" s="34">
        <f t="shared" si="14"/>
        <v>42.794491299242019</v>
      </c>
      <c r="O26" s="35">
        <f t="shared" si="14"/>
        <v>41.181621450438087</v>
      </c>
      <c r="P26" s="35">
        <f t="shared" si="14"/>
        <v>35.904871299535323</v>
      </c>
      <c r="Q26" s="36">
        <f t="shared" si="14"/>
        <v>34.868244290585935</v>
      </c>
      <c r="R26" s="36">
        <f t="shared" si="14"/>
        <v>36.542716803669457</v>
      </c>
      <c r="S26" s="36">
        <f t="shared" ref="S26:X26" si="15">S24/S25</f>
        <v>35.597513479550834</v>
      </c>
      <c r="T26" s="36">
        <f t="shared" si="15"/>
        <v>35.939875309642581</v>
      </c>
      <c r="U26" s="36">
        <f t="shared" si="15"/>
        <v>38.257603885774643</v>
      </c>
      <c r="V26" s="36">
        <f t="shared" si="15"/>
        <v>35.32553472878196</v>
      </c>
      <c r="W26" s="36">
        <f t="shared" si="15"/>
        <v>33.165142391978115</v>
      </c>
      <c r="X26" s="36">
        <f t="shared" si="15"/>
        <v>33.898931063812249</v>
      </c>
      <c r="Y26" s="36">
        <f t="shared" ref="Y26:AD26" si="16">Y24/Y25</f>
        <v>33.911103614399245</v>
      </c>
      <c r="Z26" s="36">
        <f t="shared" si="16"/>
        <v>33.897428666120852</v>
      </c>
      <c r="AA26" s="36">
        <f t="shared" si="16"/>
        <v>30.611891549789231</v>
      </c>
      <c r="AB26" s="36">
        <f t="shared" si="16"/>
        <v>27.694712173309611</v>
      </c>
      <c r="AC26" s="36">
        <f t="shared" si="16"/>
        <v>27.756560090654293</v>
      </c>
      <c r="AD26" s="36">
        <f t="shared" si="16"/>
        <v>25.642309909102398</v>
      </c>
      <c r="AE26" s="36">
        <f t="shared" ref="AE26" si="17">AE24/AE25</f>
        <v>25.930249231394633</v>
      </c>
      <c r="AF26" s="132">
        <f t="shared" si="9"/>
        <v>1.1229071145030651E-2</v>
      </c>
      <c r="AH26" s="101"/>
      <c r="AI26" s="54"/>
    </row>
    <row r="27" spans="1:35" ht="13.5" thickBot="1" x14ac:dyDescent="0.25">
      <c r="A27" s="26" t="s">
        <v>25</v>
      </c>
      <c r="B27" s="130"/>
      <c r="C27" s="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1:35" x14ac:dyDescent="0.2">
      <c r="B28" s="4"/>
      <c r="C28" s="4"/>
      <c r="D28" s="10"/>
      <c r="E28" s="10"/>
      <c r="F28" s="10"/>
      <c r="G28" s="10"/>
      <c r="H28" s="10"/>
      <c r="I28" s="10"/>
      <c r="J28" s="10"/>
      <c r="K28" s="10"/>
      <c r="L28" s="10"/>
      <c r="M28" s="4"/>
      <c r="N28" s="4"/>
      <c r="O28" s="11"/>
      <c r="P28" s="11"/>
      <c r="Q28" s="41"/>
      <c r="R28" s="66"/>
      <c r="S28" s="72"/>
      <c r="T28" s="41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</row>
    <row r="29" spans="1:35" ht="13.5" thickBot="1" x14ac:dyDescent="0.25">
      <c r="L29" s="4"/>
      <c r="M29" s="5"/>
      <c r="N29" s="4"/>
      <c r="O29" s="11"/>
      <c r="P29" s="12"/>
      <c r="Q29" s="41"/>
      <c r="R29" s="41"/>
      <c r="S29" s="41"/>
      <c r="T29" s="41"/>
      <c r="U29" s="41"/>
      <c r="V29" s="41"/>
      <c r="X29" s="78"/>
      <c r="Y29" s="41"/>
      <c r="Z29" s="41"/>
      <c r="AA29" s="41"/>
      <c r="AB29" s="41"/>
      <c r="AC29" s="41"/>
      <c r="AD29" s="41"/>
      <c r="AE29" s="41"/>
      <c r="AF29" s="41"/>
    </row>
    <row r="30" spans="1:35" x14ac:dyDescent="0.2">
      <c r="A30" s="22" t="s">
        <v>33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</row>
    <row r="31" spans="1:35" ht="13.5" thickBot="1" x14ac:dyDescent="0.25">
      <c r="A31" s="25"/>
      <c r="B31" s="5"/>
      <c r="C31" s="5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65"/>
      <c r="Q31" s="65"/>
      <c r="R31" s="67">
        <v>38956.758000000002</v>
      </c>
      <c r="S31" s="80">
        <v>39307.336000000003</v>
      </c>
      <c r="T31" s="80">
        <v>38795.902000000002</v>
      </c>
      <c r="U31" s="81">
        <v>36743.593000000001</v>
      </c>
      <c r="V31" s="80">
        <v>37930.307000000001</v>
      </c>
      <c r="W31" s="81"/>
      <c r="X31" s="81"/>
      <c r="Y31" s="81"/>
      <c r="Z31" s="103"/>
      <c r="AA31" s="103"/>
      <c r="AB31" s="103"/>
      <c r="AC31" s="103"/>
      <c r="AD31" s="103"/>
      <c r="AE31" s="103"/>
      <c r="AF31" s="103"/>
    </row>
    <row r="32" spans="1:35" ht="26.25" thickBot="1" x14ac:dyDescent="0.25">
      <c r="A32" s="89" t="s">
        <v>1</v>
      </c>
      <c r="B32" s="89"/>
      <c r="C32" s="89"/>
      <c r="D32" s="91" t="s">
        <v>2</v>
      </c>
      <c r="E32" s="90" t="s">
        <v>3</v>
      </c>
      <c r="F32" s="90" t="s">
        <v>4</v>
      </c>
      <c r="G32" s="90" t="s">
        <v>5</v>
      </c>
      <c r="H32" s="90" t="s">
        <v>6</v>
      </c>
      <c r="I32" s="90" t="s">
        <v>19</v>
      </c>
      <c r="J32" s="90" t="s">
        <v>7</v>
      </c>
      <c r="K32" s="92" t="s">
        <v>8</v>
      </c>
      <c r="L32" s="90" t="s">
        <v>9</v>
      </c>
      <c r="M32" s="93" t="s">
        <v>10</v>
      </c>
      <c r="N32" s="94" t="s">
        <v>11</v>
      </c>
      <c r="O32" s="95">
        <v>2007</v>
      </c>
      <c r="P32" s="86">
        <v>2008</v>
      </c>
      <c r="Q32" s="88">
        <v>2009</v>
      </c>
      <c r="R32" s="88">
        <v>2010</v>
      </c>
      <c r="S32" s="88">
        <v>2011</v>
      </c>
      <c r="T32" s="88">
        <v>2012</v>
      </c>
      <c r="U32" s="88">
        <v>2013</v>
      </c>
      <c r="V32" s="88">
        <v>2014</v>
      </c>
      <c r="W32" s="88">
        <v>2015</v>
      </c>
      <c r="X32" s="88">
        <v>2016</v>
      </c>
      <c r="Y32" s="88">
        <v>2017</v>
      </c>
      <c r="Z32" s="88">
        <v>2018</v>
      </c>
      <c r="AA32" s="88">
        <v>2019</v>
      </c>
      <c r="AB32" s="88">
        <v>2020</v>
      </c>
      <c r="AC32" s="88">
        <v>2021</v>
      </c>
      <c r="AD32" s="88" t="s">
        <v>34</v>
      </c>
      <c r="AE32" s="88" t="s">
        <v>38</v>
      </c>
      <c r="AF32" s="120" t="s">
        <v>42</v>
      </c>
    </row>
    <row r="33" spans="1:35" s="50" customFormat="1" x14ac:dyDescent="0.2">
      <c r="A33" s="7" t="s">
        <v>20</v>
      </c>
      <c r="B33" s="7"/>
      <c r="C33" s="7"/>
      <c r="D33" s="31">
        <v>29202.2</v>
      </c>
      <c r="E33" s="42">
        <v>29637.1</v>
      </c>
      <c r="F33" s="31">
        <v>30006.9</v>
      </c>
      <c r="G33" s="32">
        <v>30838.6</v>
      </c>
      <c r="H33" s="32">
        <v>31562.1</v>
      </c>
      <c r="I33" s="32">
        <v>32605.1</v>
      </c>
      <c r="J33" s="49">
        <v>31918.7</v>
      </c>
      <c r="K33" s="49">
        <v>32304.9</v>
      </c>
      <c r="L33" s="32">
        <v>33085.300000000003</v>
      </c>
      <c r="M33" s="32">
        <v>34063.9</v>
      </c>
      <c r="N33" s="32">
        <v>35173.800000000003</v>
      </c>
      <c r="O33" s="29">
        <v>35945</v>
      </c>
      <c r="P33" s="29">
        <v>36819.017</v>
      </c>
      <c r="Q33" s="30">
        <v>38045.453999999998</v>
      </c>
      <c r="R33" s="30">
        <v>38956.758000000002</v>
      </c>
      <c r="S33" s="30">
        <v>39307.300000000003</v>
      </c>
      <c r="T33" s="30">
        <v>38795.9</v>
      </c>
      <c r="U33" s="30">
        <v>36743.599999999999</v>
      </c>
      <c r="V33" s="30">
        <v>37930.300000000003</v>
      </c>
      <c r="W33" s="30">
        <v>39795.222000000002</v>
      </c>
      <c r="X33" s="30">
        <v>40053.184000000001</v>
      </c>
      <c r="Y33" s="30">
        <v>41383.029000000002</v>
      </c>
      <c r="Z33" s="30">
        <v>41231.856</v>
      </c>
      <c r="AA33" s="30">
        <v>40556.108999999997</v>
      </c>
      <c r="AB33" s="30">
        <v>41124.233</v>
      </c>
      <c r="AC33" s="30">
        <v>41485.838000000003</v>
      </c>
      <c r="AD33" s="30">
        <v>41872.555</v>
      </c>
      <c r="AE33" s="30">
        <v>42468.53</v>
      </c>
      <c r="AF33" s="119">
        <f>(AE33-AD33)/AD33</f>
        <v>1.4233069847302094E-2</v>
      </c>
      <c r="AG33" s="106"/>
      <c r="AH33" s="106"/>
      <c r="AI33" s="54"/>
    </row>
    <row r="34" spans="1:35" s="50" customFormat="1" x14ac:dyDescent="0.2">
      <c r="A34" s="7" t="s">
        <v>21</v>
      </c>
      <c r="B34" s="7"/>
      <c r="C34" s="7"/>
      <c r="D34" s="31">
        <v>1600</v>
      </c>
      <c r="E34" s="42">
        <v>1518</v>
      </c>
      <c r="F34" s="31">
        <v>1652.3</v>
      </c>
      <c r="G34" s="31">
        <v>1683.6</v>
      </c>
      <c r="H34" s="31">
        <v>2556</v>
      </c>
      <c r="I34" s="31">
        <v>2730</v>
      </c>
      <c r="J34" s="43">
        <v>2872</v>
      </c>
      <c r="K34" s="43">
        <v>2697</v>
      </c>
      <c r="L34" s="31">
        <v>2621.3000000000002</v>
      </c>
      <c r="M34" s="32">
        <v>2709.3</v>
      </c>
      <c r="N34" s="32">
        <v>2943.1</v>
      </c>
      <c r="O34" s="29">
        <v>2997.6</v>
      </c>
      <c r="P34" s="29">
        <v>3026.4</v>
      </c>
      <c r="Q34" s="30">
        <v>3190</v>
      </c>
      <c r="R34" s="30">
        <v>3237.5</v>
      </c>
      <c r="S34" s="30">
        <v>3397.8</v>
      </c>
      <c r="T34" s="30">
        <v>3488.4164352000003</v>
      </c>
      <c r="U34" s="30">
        <v>3422.2019952000005</v>
      </c>
      <c r="V34" s="30">
        <v>3626.9051159999995</v>
      </c>
      <c r="W34" s="30">
        <v>3675.9596291000003</v>
      </c>
      <c r="X34" s="30">
        <v>3731.3790581999997</v>
      </c>
      <c r="Y34" s="30">
        <v>3840.5003257520007</v>
      </c>
      <c r="Z34" s="30">
        <v>3973.6654112679998</v>
      </c>
      <c r="AA34" s="30">
        <v>4070.6046948599997</v>
      </c>
      <c r="AB34" s="30">
        <v>4588.3417699999991</v>
      </c>
      <c r="AC34" s="30">
        <v>4699.0367417999996</v>
      </c>
      <c r="AD34" s="30">
        <f>AC34*1.03</f>
        <v>4840.0078440540001</v>
      </c>
      <c r="AE34" s="30">
        <v>5097.5963648748766</v>
      </c>
      <c r="AF34" s="131">
        <f t="shared" ref="AF34:AF39" si="18">(AE34-AD34)/AD34</f>
        <v>5.3220682511357226E-2</v>
      </c>
      <c r="AG34" s="106"/>
      <c r="AH34" s="101"/>
      <c r="AI34" s="54"/>
    </row>
    <row r="35" spans="1:35" s="50" customFormat="1" x14ac:dyDescent="0.2">
      <c r="A35" s="7" t="s">
        <v>22</v>
      </c>
      <c r="B35" s="7"/>
      <c r="C35" s="7"/>
      <c r="D35" s="31">
        <v>0</v>
      </c>
      <c r="E35" s="42">
        <v>10.5</v>
      </c>
      <c r="F35" s="31">
        <v>8.6</v>
      </c>
      <c r="G35" s="31">
        <v>7.48</v>
      </c>
      <c r="H35" s="31">
        <v>6.78</v>
      </c>
      <c r="I35" s="31">
        <v>6.8</v>
      </c>
      <c r="J35" s="43">
        <v>7.46</v>
      </c>
      <c r="K35" s="43">
        <v>7.6</v>
      </c>
      <c r="L35" s="31">
        <v>9.9</v>
      </c>
      <c r="M35" s="32">
        <v>8.16</v>
      </c>
      <c r="N35" s="32">
        <v>7.8</v>
      </c>
      <c r="O35" s="29">
        <v>8.98</v>
      </c>
      <c r="P35" s="29">
        <v>9.5</v>
      </c>
      <c r="Q35" s="30">
        <v>8.66</v>
      </c>
      <c r="R35" s="30">
        <v>9.56</v>
      </c>
      <c r="S35" s="30">
        <v>11.02</v>
      </c>
      <c r="T35" s="30">
        <v>13.26</v>
      </c>
      <c r="U35" s="30">
        <v>12.2</v>
      </c>
      <c r="V35" s="30">
        <v>15.4</v>
      </c>
      <c r="W35" s="30">
        <v>10.3</v>
      </c>
      <c r="X35" s="30">
        <v>13.8</v>
      </c>
      <c r="Y35" s="30">
        <v>15.2</v>
      </c>
      <c r="Z35" s="30">
        <v>16.8</v>
      </c>
      <c r="AA35" s="49">
        <v>19.2</v>
      </c>
      <c r="AB35" s="49">
        <v>15.9</v>
      </c>
      <c r="AC35" s="30">
        <v>29.455762000000004</v>
      </c>
      <c r="AD35" s="30">
        <v>22.2</v>
      </c>
      <c r="AE35" s="30">
        <f>AD35*1.05</f>
        <v>23.31</v>
      </c>
      <c r="AF35" s="131">
        <f t="shared" si="18"/>
        <v>4.9999999999999975E-2</v>
      </c>
      <c r="AH35" s="101"/>
      <c r="AI35" s="54"/>
    </row>
    <row r="36" spans="1:35" s="50" customFormat="1" x14ac:dyDescent="0.2">
      <c r="A36" s="7" t="s">
        <v>26</v>
      </c>
      <c r="B36" s="7"/>
      <c r="C36" s="7"/>
      <c r="D36" s="31">
        <v>55.7</v>
      </c>
      <c r="E36" s="42">
        <v>83.19</v>
      </c>
      <c r="F36" s="31">
        <v>103.4</v>
      </c>
      <c r="G36" s="31">
        <v>105.76</v>
      </c>
      <c r="H36" s="31">
        <v>147.1</v>
      </c>
      <c r="I36" s="31">
        <v>291.89</v>
      </c>
      <c r="J36" s="43">
        <v>485.39</v>
      </c>
      <c r="K36" s="43">
        <v>500.7</v>
      </c>
      <c r="L36" s="31">
        <v>514.38</v>
      </c>
      <c r="M36" s="32">
        <v>629.29</v>
      </c>
      <c r="N36" s="32">
        <v>534.78</v>
      </c>
      <c r="O36" s="29">
        <v>618.05999999999995</v>
      </c>
      <c r="P36" s="29">
        <v>548.16</v>
      </c>
      <c r="Q36" s="30">
        <v>627.09</v>
      </c>
      <c r="R36" s="30">
        <v>557.08000000000004</v>
      </c>
      <c r="S36" s="30">
        <v>534.64</v>
      </c>
      <c r="T36" s="30">
        <v>590.44000000000005</v>
      </c>
      <c r="U36" s="30">
        <v>528.29999999999995</v>
      </c>
      <c r="V36" s="30">
        <v>504.78800000000001</v>
      </c>
      <c r="W36" s="30">
        <v>499.2</v>
      </c>
      <c r="X36" s="30">
        <v>735.9</v>
      </c>
      <c r="Y36" s="30">
        <v>699.8</v>
      </c>
      <c r="Z36" s="30">
        <v>650.70000000000005</v>
      </c>
      <c r="AA36" s="30">
        <v>763</v>
      </c>
      <c r="AB36" s="30">
        <v>1027.8</v>
      </c>
      <c r="AC36" s="30">
        <v>1130.954414</v>
      </c>
      <c r="AD36" s="30">
        <v>1079.5899999999999</v>
      </c>
      <c r="AE36" s="30">
        <v>1175.79</v>
      </c>
      <c r="AF36" s="131">
        <f t="shared" si="18"/>
        <v>8.9107902073935527E-2</v>
      </c>
      <c r="AG36" s="105"/>
      <c r="AH36" s="101"/>
      <c r="AI36" s="54"/>
    </row>
    <row r="37" spans="1:35" s="50" customFormat="1" x14ac:dyDescent="0.2">
      <c r="A37" s="7" t="s">
        <v>24</v>
      </c>
      <c r="B37" s="7"/>
      <c r="C37" s="7"/>
      <c r="D37" s="31">
        <f t="shared" ref="D37:L37" si="19">(D34+D35-D36)</f>
        <v>1544.3</v>
      </c>
      <c r="E37" s="42">
        <f t="shared" si="19"/>
        <v>1445.31</v>
      </c>
      <c r="F37" s="31">
        <f t="shared" si="19"/>
        <v>1557.4999999999998</v>
      </c>
      <c r="G37" s="31">
        <f t="shared" si="19"/>
        <v>1585.32</v>
      </c>
      <c r="H37" s="31">
        <f t="shared" si="19"/>
        <v>2415.6800000000003</v>
      </c>
      <c r="I37" s="31">
        <f t="shared" si="19"/>
        <v>2444.9100000000003</v>
      </c>
      <c r="J37" s="43">
        <f t="shared" si="19"/>
        <v>2394.0700000000002</v>
      </c>
      <c r="K37" s="43">
        <f t="shared" si="19"/>
        <v>2203.9</v>
      </c>
      <c r="L37" s="31">
        <f t="shared" si="19"/>
        <v>2116.8200000000002</v>
      </c>
      <c r="M37" s="32">
        <f t="shared" ref="M37:R37" si="20">M34+M35-M36</f>
        <v>2088.17</v>
      </c>
      <c r="N37" s="32">
        <f t="shared" si="20"/>
        <v>2416.12</v>
      </c>
      <c r="O37" s="29">
        <f t="shared" si="20"/>
        <v>2388.52</v>
      </c>
      <c r="P37" s="29">
        <f t="shared" si="20"/>
        <v>2487.7400000000002</v>
      </c>
      <c r="Q37" s="30">
        <f t="shared" si="20"/>
        <v>2571.5699999999997</v>
      </c>
      <c r="R37" s="30">
        <f t="shared" si="20"/>
        <v>2689.98</v>
      </c>
      <c r="S37" s="30">
        <f>S34+S35-S36</f>
        <v>2874.1800000000003</v>
      </c>
      <c r="T37" s="30">
        <f>T34+T35-T36</f>
        <v>2911.2364352000004</v>
      </c>
      <c r="U37" s="30">
        <f>U34+U35-U36</f>
        <v>2906.1019952000006</v>
      </c>
      <c r="V37" s="30">
        <f>V34+V35-V36</f>
        <v>3137.5171159999995</v>
      </c>
      <c r="W37" s="30">
        <f t="shared" ref="W37:AB37" si="21">(W34+W35-W36)</f>
        <v>3187.0596291000006</v>
      </c>
      <c r="X37" s="30">
        <f t="shared" si="21"/>
        <v>3009.2790581999998</v>
      </c>
      <c r="Y37" s="30">
        <f t="shared" si="21"/>
        <v>3155.9003257520008</v>
      </c>
      <c r="Z37" s="30">
        <f t="shared" si="21"/>
        <v>3339.7654112680002</v>
      </c>
      <c r="AA37" s="30">
        <f t="shared" si="21"/>
        <v>3326.8046948599995</v>
      </c>
      <c r="AB37" s="30">
        <f t="shared" si="21"/>
        <v>3576.4417699999985</v>
      </c>
      <c r="AC37" s="30">
        <f t="shared" ref="AC37:AD37" si="22">(AC34+AC35-AC36)</f>
        <v>3597.5380897999994</v>
      </c>
      <c r="AD37" s="30">
        <f t="shared" si="22"/>
        <v>3782.6178440539998</v>
      </c>
      <c r="AE37" s="30">
        <f>(AE34+AE35-AE36)</f>
        <v>3945.116364874877</v>
      </c>
      <c r="AF37" s="131">
        <f t="shared" si="18"/>
        <v>4.2959275168733511E-2</v>
      </c>
      <c r="AH37" s="101"/>
      <c r="AI37" s="54"/>
    </row>
    <row r="38" spans="1:35" s="51" customFormat="1" x14ac:dyDescent="0.2">
      <c r="A38" s="7" t="s">
        <v>16</v>
      </c>
      <c r="B38" s="7"/>
      <c r="C38" s="7"/>
      <c r="D38" s="37">
        <v>157.41999999999999</v>
      </c>
      <c r="E38" s="45">
        <v>159.55000000000001</v>
      </c>
      <c r="F38" s="37">
        <v>161.71</v>
      </c>
      <c r="G38" s="37">
        <v>163.9</v>
      </c>
      <c r="H38" s="37">
        <v>173.45</v>
      </c>
      <c r="I38" s="37">
        <v>175.89</v>
      </c>
      <c r="J38" s="46">
        <v>178.28</v>
      </c>
      <c r="K38" s="46">
        <v>180.62</v>
      </c>
      <c r="L38" s="37">
        <v>182.91</v>
      </c>
      <c r="M38" s="38">
        <v>185.15</v>
      </c>
      <c r="N38" s="38">
        <v>187.34</v>
      </c>
      <c r="O38" s="39">
        <v>189.46</v>
      </c>
      <c r="P38" s="39">
        <v>191.53</v>
      </c>
      <c r="Q38" s="40">
        <v>193.54</v>
      </c>
      <c r="R38" s="40">
        <v>194.890682</v>
      </c>
      <c r="S38" s="40">
        <v>196.60373200000001</v>
      </c>
      <c r="T38" s="40">
        <v>198.31493399999999</v>
      </c>
      <c r="U38" s="40">
        <v>200.004188</v>
      </c>
      <c r="V38" s="70">
        <v>201.71754100000001</v>
      </c>
      <c r="W38" s="70">
        <v>203.475683</v>
      </c>
      <c r="X38" s="70">
        <v>205.156587</v>
      </c>
      <c r="Y38" s="70">
        <v>206.80474100000001</v>
      </c>
      <c r="Z38" s="70">
        <v>208.4949</v>
      </c>
      <c r="AA38" s="70">
        <v>210.14712499999999</v>
      </c>
      <c r="AB38" s="70">
        <v>211.75569200000001</v>
      </c>
      <c r="AC38" s="99">
        <v>213.31763900000001</v>
      </c>
      <c r="AD38" s="99">
        <v>214.82854</v>
      </c>
      <c r="AE38" s="99">
        <v>216.28426899999999</v>
      </c>
      <c r="AF38" s="131">
        <f t="shared" si="18"/>
        <v>6.7762365279771062E-3</v>
      </c>
      <c r="AH38" s="101"/>
      <c r="AI38" s="54"/>
    </row>
    <row r="39" spans="1:35" s="50" customFormat="1" ht="13.5" thickBot="1" x14ac:dyDescent="0.25">
      <c r="A39" s="7" t="s">
        <v>17</v>
      </c>
      <c r="B39" s="7"/>
      <c r="C39" s="7"/>
      <c r="D39" s="47">
        <f t="shared" ref="D39:L39" si="23">(D37/D38)</f>
        <v>9.8100622538432223</v>
      </c>
      <c r="E39" s="48">
        <f t="shared" si="23"/>
        <v>9.0586649952992779</v>
      </c>
      <c r="F39" s="48">
        <f t="shared" si="23"/>
        <v>9.6314389957331006</v>
      </c>
      <c r="G39" s="47">
        <f t="shared" si="23"/>
        <v>9.6724832214765097</v>
      </c>
      <c r="H39" s="33">
        <f t="shared" si="23"/>
        <v>13.927241279907758</v>
      </c>
      <c r="I39" s="48">
        <f t="shared" si="23"/>
        <v>13.900221729490026</v>
      </c>
      <c r="J39" s="48">
        <f t="shared" si="23"/>
        <v>13.428707650886247</v>
      </c>
      <c r="K39" s="48">
        <f t="shared" si="23"/>
        <v>12.201860259107519</v>
      </c>
      <c r="L39" s="33">
        <f t="shared" si="23"/>
        <v>11.573014050625993</v>
      </c>
      <c r="M39" s="34">
        <f t="shared" ref="M39:R39" si="24">M37/M38</f>
        <v>11.278260869565218</v>
      </c>
      <c r="N39" s="34">
        <f t="shared" si="24"/>
        <v>12.89697875520444</v>
      </c>
      <c r="O39" s="35">
        <f t="shared" si="24"/>
        <v>12.606988282487068</v>
      </c>
      <c r="P39" s="35">
        <f t="shared" si="24"/>
        <v>12.988774604500602</v>
      </c>
      <c r="Q39" s="36">
        <f t="shared" si="24"/>
        <v>13.287020770900071</v>
      </c>
      <c r="R39" s="36">
        <f t="shared" si="24"/>
        <v>13.802506986968213</v>
      </c>
      <c r="S39" s="36">
        <f t="shared" ref="S39:X39" si="25">S37/S38</f>
        <v>14.619152804281457</v>
      </c>
      <c r="T39" s="36">
        <f t="shared" si="25"/>
        <v>14.679864881986147</v>
      </c>
      <c r="U39" s="36">
        <f t="shared" si="25"/>
        <v>14.530205713492363</v>
      </c>
      <c r="V39" s="36">
        <f t="shared" si="25"/>
        <v>15.554012310709258</v>
      </c>
      <c r="W39" s="36">
        <f t="shared" si="25"/>
        <v>15.663098322662963</v>
      </c>
      <c r="X39" s="36">
        <f t="shared" si="25"/>
        <v>14.668205891921957</v>
      </c>
      <c r="Y39" s="36">
        <f t="shared" ref="Y39:AE39" si="26">Y37/Y38</f>
        <v>15.260290022809491</v>
      </c>
      <c r="Z39" s="36">
        <f t="shared" si="26"/>
        <v>16.01845134469956</v>
      </c>
      <c r="AA39" s="36">
        <f t="shared" si="26"/>
        <v>15.830836109987228</v>
      </c>
      <c r="AB39" s="36">
        <f t="shared" si="26"/>
        <v>16.889471712524255</v>
      </c>
      <c r="AC39" s="36">
        <f t="shared" si="26"/>
        <v>16.864700484520171</v>
      </c>
      <c r="AD39" s="36">
        <f t="shared" si="26"/>
        <v>17.607613234507852</v>
      </c>
      <c r="AE39" s="36">
        <f t="shared" si="26"/>
        <v>18.240422121845935</v>
      </c>
      <c r="AF39" s="132">
        <f t="shared" si="18"/>
        <v>3.5939504060543977E-2</v>
      </c>
      <c r="AH39" s="101"/>
      <c r="AI39" s="54"/>
    </row>
    <row r="40" spans="1:35" x14ac:dyDescent="0.2">
      <c r="A40" s="23" t="s">
        <v>27</v>
      </c>
      <c r="B40" s="6"/>
      <c r="C40" s="6"/>
      <c r="D40" s="8"/>
      <c r="E40" s="8"/>
      <c r="F40" s="8"/>
      <c r="G40" s="8"/>
      <c r="H40" s="8"/>
      <c r="I40" s="8"/>
      <c r="J40" s="8"/>
      <c r="K40" s="14"/>
      <c r="L40" s="14"/>
      <c r="M40" s="6"/>
      <c r="N40" s="57"/>
      <c r="O40" s="57"/>
      <c r="P40" s="57"/>
      <c r="Q40" s="57"/>
      <c r="R40" s="57"/>
      <c r="S40" s="57"/>
      <c r="T40" s="57"/>
      <c r="U40" s="57"/>
    </row>
    <row r="41" spans="1:35" ht="13.5" thickBot="1" x14ac:dyDescent="0.25">
      <c r="A41" s="24" t="s">
        <v>39</v>
      </c>
      <c r="B41" s="5"/>
      <c r="C41" s="5"/>
      <c r="D41" s="15"/>
      <c r="E41" s="15"/>
      <c r="F41" s="15"/>
      <c r="G41" s="15"/>
      <c r="H41" s="15"/>
      <c r="I41" s="15"/>
      <c r="J41" s="15"/>
      <c r="K41" s="16"/>
      <c r="L41" s="16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1:35" x14ac:dyDescent="0.2">
      <c r="B42" s="4"/>
      <c r="C42" s="4"/>
      <c r="D42" s="10"/>
      <c r="E42" s="10"/>
      <c r="F42" s="10"/>
      <c r="G42" s="10"/>
      <c r="H42" s="10"/>
      <c r="I42" s="10"/>
      <c r="J42" s="10"/>
      <c r="K42" s="10"/>
      <c r="L42" s="10"/>
      <c r="N42" s="18"/>
      <c r="O42" s="18"/>
      <c r="P42" s="18"/>
      <c r="Q42" s="18"/>
      <c r="S42" s="54"/>
      <c r="T42" s="54"/>
      <c r="U42" s="63"/>
      <c r="V42" s="63"/>
      <c r="W42" s="63"/>
      <c r="X42" s="63"/>
      <c r="Y42" s="63"/>
      <c r="Z42" s="63"/>
      <c r="AA42" s="63"/>
      <c r="AB42" s="63"/>
      <c r="AC42" s="41"/>
      <c r="AD42" s="41"/>
      <c r="AE42" s="41"/>
      <c r="AF42" s="41"/>
    </row>
    <row r="43" spans="1:35" x14ac:dyDescent="0.2">
      <c r="A43" s="7" t="s">
        <v>28</v>
      </c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</row>
    <row r="44" spans="1:35" x14ac:dyDescent="0.2">
      <c r="A44" s="7" t="s">
        <v>29</v>
      </c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</row>
    <row r="45" spans="1:35" x14ac:dyDescent="0.2">
      <c r="A45" s="27" t="s">
        <v>30</v>
      </c>
      <c r="B45" s="17"/>
      <c r="C45" s="17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</row>
    <row r="46" spans="1:35" x14ac:dyDescent="0.2">
      <c r="A46" s="28" t="s">
        <v>41</v>
      </c>
    </row>
    <row r="47" spans="1:35" x14ac:dyDescent="0.2">
      <c r="W47" s="50"/>
      <c r="X47" s="50"/>
      <c r="Y47" s="50"/>
      <c r="Z47" s="50"/>
      <c r="AA47" s="50"/>
      <c r="AB47" s="50"/>
      <c r="AC47" s="50"/>
      <c r="AD47" s="50"/>
      <c r="AE47" s="50"/>
      <c r="AF47" s="50"/>
    </row>
    <row r="48" spans="1:35" ht="13.5" thickBot="1" x14ac:dyDescent="0.25">
      <c r="W48" s="50"/>
      <c r="X48" s="50"/>
      <c r="Y48" s="50"/>
      <c r="Z48" s="50"/>
      <c r="AA48" s="50"/>
      <c r="AB48" s="50"/>
      <c r="AC48" s="50"/>
      <c r="AD48" s="50"/>
      <c r="AE48" s="50"/>
      <c r="AF48" s="50"/>
    </row>
    <row r="49" spans="1:32" ht="14.25" x14ac:dyDescent="0.2">
      <c r="A49" s="22" t="s">
        <v>36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55"/>
      <c r="N49" s="55"/>
      <c r="O49" s="55"/>
      <c r="P49" s="55"/>
      <c r="Q49" s="55"/>
      <c r="R49" s="55"/>
      <c r="S49" s="55"/>
      <c r="T49" s="55"/>
      <c r="U49" s="74"/>
      <c r="V49" s="74"/>
      <c r="W49" s="74"/>
      <c r="X49" s="74"/>
      <c r="Y49" s="74"/>
      <c r="Z49" s="74"/>
      <c r="AA49" s="74"/>
      <c r="AB49" s="74"/>
      <c r="AC49" s="74"/>
      <c r="AD49" s="74"/>
    </row>
    <row r="50" spans="1:32" ht="13.5" thickBo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2"/>
      <c r="N50" s="52"/>
      <c r="O50" s="52"/>
      <c r="P50" s="98"/>
      <c r="Q50" s="98"/>
      <c r="R50" s="98"/>
      <c r="S50" s="98"/>
      <c r="T50" s="98"/>
      <c r="U50" s="69"/>
      <c r="V50" s="69"/>
      <c r="W50" s="69"/>
      <c r="X50" s="98"/>
      <c r="Y50" s="98"/>
      <c r="Z50" s="69"/>
      <c r="AA50" s="69"/>
      <c r="AB50" s="69"/>
      <c r="AC50" s="69"/>
      <c r="AD50" s="97"/>
    </row>
    <row r="51" spans="1:32" ht="26.25" thickBot="1" x14ac:dyDescent="0.25">
      <c r="A51" s="82" t="s">
        <v>1</v>
      </c>
      <c r="B51" s="83"/>
      <c r="C51" s="83"/>
      <c r="D51" s="84" t="s">
        <v>2</v>
      </c>
      <c r="E51" s="85" t="s">
        <v>3</v>
      </c>
      <c r="F51" s="85" t="s">
        <v>4</v>
      </c>
      <c r="G51" s="85" t="s">
        <v>5</v>
      </c>
      <c r="H51" s="85" t="s">
        <v>6</v>
      </c>
      <c r="I51" s="86">
        <v>2001</v>
      </c>
      <c r="J51" s="85" t="s">
        <v>7</v>
      </c>
      <c r="K51" s="85" t="s">
        <v>8</v>
      </c>
      <c r="L51" s="85" t="s">
        <v>9</v>
      </c>
      <c r="M51" s="87" t="s">
        <v>10</v>
      </c>
      <c r="N51" s="85" t="s">
        <v>11</v>
      </c>
      <c r="O51" s="86">
        <v>2007</v>
      </c>
      <c r="P51" s="86">
        <v>2008</v>
      </c>
      <c r="Q51" s="88">
        <v>2009</v>
      </c>
      <c r="R51" s="88">
        <v>2010</v>
      </c>
      <c r="S51" s="88">
        <v>2011</v>
      </c>
      <c r="T51" s="88">
        <v>2012</v>
      </c>
      <c r="U51" s="88">
        <v>2013</v>
      </c>
      <c r="V51" s="88">
        <v>2014</v>
      </c>
      <c r="W51" s="88">
        <v>2015</v>
      </c>
      <c r="X51" s="88">
        <v>2016</v>
      </c>
      <c r="Y51" s="88">
        <v>2017</v>
      </c>
      <c r="Z51" s="88">
        <v>2018</v>
      </c>
      <c r="AA51" s="88">
        <v>2019</v>
      </c>
      <c r="AB51" s="88">
        <v>2020</v>
      </c>
      <c r="AC51" s="88">
        <v>2021</v>
      </c>
      <c r="AD51" s="88" t="s">
        <v>34</v>
      </c>
      <c r="AE51" s="88" t="s">
        <v>38</v>
      </c>
      <c r="AF51" s="120" t="s">
        <v>42</v>
      </c>
    </row>
    <row r="52" spans="1:32" x14ac:dyDescent="0.2">
      <c r="A52" s="7" t="s">
        <v>35</v>
      </c>
      <c r="B52" s="109"/>
      <c r="C52" s="23"/>
      <c r="D52" s="115">
        <f t="shared" ref="D52:AE52" si="27">D34+D21+D8</f>
        <v>11838.4</v>
      </c>
      <c r="E52" s="115">
        <f t="shared" si="27"/>
        <v>11900.4</v>
      </c>
      <c r="F52" s="115">
        <f t="shared" si="27"/>
        <v>12300.2</v>
      </c>
      <c r="G52" s="115">
        <f t="shared" si="27"/>
        <v>13622.9</v>
      </c>
      <c r="H52" s="115">
        <f t="shared" si="27"/>
        <v>15115.800000000001</v>
      </c>
      <c r="I52" s="115">
        <f t="shared" si="27"/>
        <v>16124.5</v>
      </c>
      <c r="J52" s="115">
        <f t="shared" si="27"/>
        <v>18494.099999999999</v>
      </c>
      <c r="K52" s="115">
        <f t="shared" si="27"/>
        <v>18845.2</v>
      </c>
      <c r="L52" s="115">
        <f t="shared" si="27"/>
        <v>19416.099999999999</v>
      </c>
      <c r="M52" s="115">
        <f t="shared" si="27"/>
        <v>21286</v>
      </c>
      <c r="N52" s="115">
        <f t="shared" si="27"/>
        <v>22480.559999999998</v>
      </c>
      <c r="O52" s="115">
        <f t="shared" si="27"/>
        <v>23386.736000000001</v>
      </c>
      <c r="P52" s="115">
        <f t="shared" si="27"/>
        <v>22893.758999999998</v>
      </c>
      <c r="Q52" s="115">
        <f t="shared" si="27"/>
        <v>22685.342000000001</v>
      </c>
      <c r="R52" s="115">
        <f t="shared" si="27"/>
        <v>24332.224999999999</v>
      </c>
      <c r="S52" s="115">
        <f t="shared" si="27"/>
        <v>24709.394</v>
      </c>
      <c r="T52" s="115">
        <f t="shared" si="27"/>
        <v>24901.993465200001</v>
      </c>
      <c r="U52" s="115">
        <f t="shared" si="27"/>
        <v>25687.0474952</v>
      </c>
      <c r="V52" s="115">
        <f t="shared" si="27"/>
        <v>25679.253316000002</v>
      </c>
      <c r="W52" s="115">
        <f t="shared" si="27"/>
        <v>25750.711029099999</v>
      </c>
      <c r="X52" s="115">
        <f t="shared" si="27"/>
        <v>25970.620058200002</v>
      </c>
      <c r="Y52" s="115">
        <f t="shared" si="27"/>
        <v>26375.877325752001</v>
      </c>
      <c r="Z52" s="115">
        <f t="shared" si="27"/>
        <v>26476.943411268003</v>
      </c>
      <c r="AA52" s="115">
        <f t="shared" si="27"/>
        <v>26872.716694859999</v>
      </c>
      <c r="AB52" s="115">
        <f t="shared" si="27"/>
        <v>27764.196769999999</v>
      </c>
      <c r="AC52" s="115">
        <f t="shared" si="27"/>
        <v>28260.330741799997</v>
      </c>
      <c r="AD52" s="115">
        <f t="shared" si="27"/>
        <v>28440.630864054001</v>
      </c>
      <c r="AE52" s="115">
        <f t="shared" si="27"/>
        <v>29318.907958011299</v>
      </c>
      <c r="AF52" s="119">
        <f>(AE52-AD52)/AD52</f>
        <v>3.0881069346016133E-2</v>
      </c>
    </row>
    <row r="53" spans="1:32" x14ac:dyDescent="0.2">
      <c r="A53" s="7" t="s">
        <v>14</v>
      </c>
      <c r="B53" s="116"/>
      <c r="C53" s="7"/>
      <c r="D53" s="31">
        <f t="shared" ref="D53:AE53" si="28">D36+D23+D9</f>
        <v>873.19999999999993</v>
      </c>
      <c r="E53" s="31">
        <f t="shared" si="28"/>
        <v>1039.8899999999999</v>
      </c>
      <c r="F53" s="31">
        <f t="shared" si="28"/>
        <v>1115.0999999999999</v>
      </c>
      <c r="G53" s="31">
        <f t="shared" si="28"/>
        <v>1457.74</v>
      </c>
      <c r="H53" s="31">
        <f t="shared" si="28"/>
        <v>1661.2</v>
      </c>
      <c r="I53" s="31">
        <f t="shared" si="28"/>
        <v>2396.09</v>
      </c>
      <c r="J53" s="31">
        <f t="shared" si="28"/>
        <v>3096.2400000000002</v>
      </c>
      <c r="K53" s="31">
        <f t="shared" si="28"/>
        <v>3740</v>
      </c>
      <c r="L53" s="31">
        <f t="shared" si="28"/>
        <v>4699.58</v>
      </c>
      <c r="M53" s="31">
        <f t="shared" si="28"/>
        <v>5424.5687170000001</v>
      </c>
      <c r="N53" s="31">
        <f t="shared" si="28"/>
        <v>5443.5802779999995</v>
      </c>
      <c r="O53" s="31">
        <f t="shared" si="28"/>
        <v>6216.4537249999994</v>
      </c>
      <c r="P53" s="31">
        <f t="shared" si="28"/>
        <v>6175.3720119999998</v>
      </c>
      <c r="Q53" s="31">
        <f t="shared" si="28"/>
        <v>6022.1278320000001</v>
      </c>
      <c r="R53" s="31">
        <f t="shared" si="28"/>
        <v>6074.5103400000007</v>
      </c>
      <c r="S53" s="31">
        <f t="shared" si="28"/>
        <v>5968.6415040000002</v>
      </c>
      <c r="T53" s="31">
        <f t="shared" si="28"/>
        <v>6187.122601</v>
      </c>
      <c r="U53" s="31">
        <f t="shared" si="28"/>
        <v>6422.483612</v>
      </c>
      <c r="V53" s="31">
        <f t="shared" si="28"/>
        <v>6553.500059</v>
      </c>
      <c r="W53" s="31">
        <f t="shared" si="28"/>
        <v>6561.5924880000002</v>
      </c>
      <c r="X53" s="31">
        <f t="shared" si="28"/>
        <v>6867.8602659999997</v>
      </c>
      <c r="Y53" s="31">
        <f t="shared" si="28"/>
        <v>6898.5894259999995</v>
      </c>
      <c r="Z53" s="31">
        <f t="shared" si="28"/>
        <v>6862.7931000000008</v>
      </c>
      <c r="AA53" s="31">
        <f t="shared" si="28"/>
        <v>7420.5818140000001</v>
      </c>
      <c r="AB53" s="31">
        <f t="shared" si="28"/>
        <v>7843.3582919999999</v>
      </c>
      <c r="AC53" s="31">
        <f t="shared" si="28"/>
        <v>8076.7392685000004</v>
      </c>
      <c r="AD53" s="31">
        <f t="shared" si="28"/>
        <v>8615.34</v>
      </c>
      <c r="AE53" s="31">
        <f t="shared" si="28"/>
        <v>8784.66</v>
      </c>
      <c r="AF53" s="131">
        <f t="shared" ref="AF53:AF56" si="29">(AE53-AD53)/AD53</f>
        <v>1.9653316061815286E-2</v>
      </c>
    </row>
    <row r="54" spans="1:32" x14ac:dyDescent="0.2">
      <c r="A54" s="7" t="s">
        <v>15</v>
      </c>
      <c r="B54" s="116"/>
      <c r="C54" s="7"/>
      <c r="D54" s="31">
        <f t="shared" ref="D54:AE54" si="30">D37+D24+D10</f>
        <v>11115.3</v>
      </c>
      <c r="E54" s="31">
        <f t="shared" si="30"/>
        <v>11006.009999999998</v>
      </c>
      <c r="F54" s="31">
        <f t="shared" si="30"/>
        <v>11295.470000000001</v>
      </c>
      <c r="G54" s="31">
        <f t="shared" si="30"/>
        <v>12235.39</v>
      </c>
      <c r="H54" s="31">
        <f t="shared" si="30"/>
        <v>13538.08</v>
      </c>
      <c r="I54" s="31">
        <f t="shared" si="30"/>
        <v>13777.51</v>
      </c>
      <c r="J54" s="31">
        <f t="shared" si="30"/>
        <v>15479.300000000001</v>
      </c>
      <c r="K54" s="31">
        <f t="shared" si="30"/>
        <v>15178.97</v>
      </c>
      <c r="L54" s="31">
        <f t="shared" si="30"/>
        <v>14782.57</v>
      </c>
      <c r="M54" s="31">
        <f t="shared" si="30"/>
        <v>15923.091283</v>
      </c>
      <c r="N54" s="31">
        <f t="shared" si="30"/>
        <v>17072.479722</v>
      </c>
      <c r="O54" s="31">
        <f t="shared" si="30"/>
        <v>17211.282275000001</v>
      </c>
      <c r="P54" s="31">
        <f t="shared" si="30"/>
        <v>16759.806988</v>
      </c>
      <c r="Q54" s="31">
        <f t="shared" si="30"/>
        <v>16713.164168000003</v>
      </c>
      <c r="R54" s="31">
        <f t="shared" si="30"/>
        <v>18308.114659999999</v>
      </c>
      <c r="S54" s="31">
        <f t="shared" si="30"/>
        <v>18796.592495999997</v>
      </c>
      <c r="T54" s="31">
        <f t="shared" si="30"/>
        <v>18788.2708642</v>
      </c>
      <c r="U54" s="31">
        <f t="shared" si="30"/>
        <v>19333.863883200003</v>
      </c>
      <c r="V54" s="31">
        <f t="shared" si="30"/>
        <v>19217.953257000001</v>
      </c>
      <c r="W54" s="31">
        <f t="shared" si="30"/>
        <v>19258.718541100003</v>
      </c>
      <c r="X54" s="31">
        <f t="shared" si="30"/>
        <v>19180.459792200003</v>
      </c>
      <c r="Y54" s="31">
        <f t="shared" si="30"/>
        <v>19549.387899752001</v>
      </c>
      <c r="Z54" s="31">
        <f t="shared" si="30"/>
        <v>19678.150311268</v>
      </c>
      <c r="AA54" s="31">
        <f t="shared" si="30"/>
        <v>19521.034880860003</v>
      </c>
      <c r="AB54" s="31">
        <f t="shared" si="30"/>
        <v>19999.462418999996</v>
      </c>
      <c r="AC54" s="31">
        <f t="shared" si="30"/>
        <v>20283.713572100001</v>
      </c>
      <c r="AD54" s="31">
        <f t="shared" si="30"/>
        <v>19909.990864053998</v>
      </c>
      <c r="AE54" s="31">
        <f t="shared" si="30"/>
        <v>20623.182958011301</v>
      </c>
      <c r="AF54" s="131">
        <f t="shared" si="29"/>
        <v>3.5820814726988046E-2</v>
      </c>
    </row>
    <row r="55" spans="1:32" x14ac:dyDescent="0.2">
      <c r="A55" s="7" t="s">
        <v>16</v>
      </c>
      <c r="B55" s="116"/>
      <c r="C55" s="7"/>
      <c r="D55" s="37">
        <v>157.41999999999999</v>
      </c>
      <c r="E55" s="45">
        <v>159.55000000000001</v>
      </c>
      <c r="F55" s="37">
        <v>161.71</v>
      </c>
      <c r="G55" s="37">
        <v>163.9</v>
      </c>
      <c r="H55" s="37">
        <v>173.45</v>
      </c>
      <c r="I55" s="37">
        <v>175.89</v>
      </c>
      <c r="J55" s="46">
        <v>178.28</v>
      </c>
      <c r="K55" s="46">
        <v>180.62</v>
      </c>
      <c r="L55" s="37">
        <v>182.91</v>
      </c>
      <c r="M55" s="38">
        <v>185.15</v>
      </c>
      <c r="N55" s="38">
        <v>187.34</v>
      </c>
      <c r="O55" s="39">
        <v>189.46</v>
      </c>
      <c r="P55" s="39">
        <v>191.53</v>
      </c>
      <c r="Q55" s="40">
        <v>193.54</v>
      </c>
      <c r="R55" s="40">
        <v>194.890682</v>
      </c>
      <c r="S55" s="40">
        <v>196.60373200000001</v>
      </c>
      <c r="T55" s="40">
        <v>198.31493399999999</v>
      </c>
      <c r="U55" s="40">
        <v>200.004188</v>
      </c>
      <c r="V55" s="70">
        <v>201.71754100000001</v>
      </c>
      <c r="W55" s="70">
        <v>203.475683</v>
      </c>
      <c r="X55" s="70">
        <v>205.156587</v>
      </c>
      <c r="Y55" s="70">
        <v>206.80474100000001</v>
      </c>
      <c r="Z55" s="70">
        <v>208.4949</v>
      </c>
      <c r="AA55" s="70">
        <v>210.14712499999999</v>
      </c>
      <c r="AB55" s="70">
        <v>211.75569200000001</v>
      </c>
      <c r="AC55" s="99">
        <v>213.31763900000001</v>
      </c>
      <c r="AD55" s="99">
        <v>214.82854</v>
      </c>
      <c r="AE55" s="99">
        <v>216.28426899999999</v>
      </c>
      <c r="AF55" s="131">
        <f t="shared" si="29"/>
        <v>6.7762365279771062E-3</v>
      </c>
    </row>
    <row r="56" spans="1:32" ht="13.5" thickBot="1" x14ac:dyDescent="0.25">
      <c r="A56" s="7" t="s">
        <v>17</v>
      </c>
      <c r="B56" s="117"/>
      <c r="C56" s="24"/>
      <c r="D56" s="33">
        <f t="shared" ref="D56:L56" si="31">(D54/D55)</f>
        <v>70.609198322957695</v>
      </c>
      <c r="E56" s="118">
        <f t="shared" si="31"/>
        <v>68.981573174553418</v>
      </c>
      <c r="F56" s="118">
        <f t="shared" si="31"/>
        <v>69.850163873600891</v>
      </c>
      <c r="G56" s="33">
        <f t="shared" si="31"/>
        <v>74.651555826723609</v>
      </c>
      <c r="H56" s="33">
        <f t="shared" si="31"/>
        <v>78.051772845200347</v>
      </c>
      <c r="I56" s="118">
        <f t="shared" si="31"/>
        <v>78.330263232702265</v>
      </c>
      <c r="J56" s="118">
        <f t="shared" si="31"/>
        <v>86.825779672425398</v>
      </c>
      <c r="K56" s="118">
        <f t="shared" si="31"/>
        <v>84.038146384675002</v>
      </c>
      <c r="L56" s="33">
        <f t="shared" si="31"/>
        <v>80.81881799792248</v>
      </c>
      <c r="M56" s="34">
        <f t="shared" ref="M56:AD56" si="32">M54/M55</f>
        <v>86.001033124493645</v>
      </c>
      <c r="N56" s="34">
        <f t="shared" si="32"/>
        <v>91.130990295719016</v>
      </c>
      <c r="O56" s="35">
        <f t="shared" si="32"/>
        <v>90.843884065238043</v>
      </c>
      <c r="P56" s="35">
        <f t="shared" si="32"/>
        <v>87.50486601576776</v>
      </c>
      <c r="Q56" s="36">
        <f t="shared" si="32"/>
        <v>86.355090255244406</v>
      </c>
      <c r="R56" s="36">
        <f t="shared" si="32"/>
        <v>93.940430974529605</v>
      </c>
      <c r="S56" s="36">
        <f t="shared" si="32"/>
        <v>95.606488772044244</v>
      </c>
      <c r="T56" s="36">
        <f t="shared" si="32"/>
        <v>94.739566432248623</v>
      </c>
      <c r="U56" s="36">
        <f t="shared" si="32"/>
        <v>96.667295202838474</v>
      </c>
      <c r="V56" s="36">
        <f t="shared" si="32"/>
        <v>95.271601873235213</v>
      </c>
      <c r="W56" s="36">
        <f t="shared" si="32"/>
        <v>94.648747492347781</v>
      </c>
      <c r="X56" s="36">
        <f t="shared" si="32"/>
        <v>93.491805808799128</v>
      </c>
      <c r="Y56" s="36">
        <f t="shared" si="32"/>
        <v>94.53065633418916</v>
      </c>
      <c r="Z56" s="36">
        <f t="shared" si="32"/>
        <v>94.38192642250722</v>
      </c>
      <c r="AA56" s="36">
        <f t="shared" si="32"/>
        <v>92.892229103110523</v>
      </c>
      <c r="AB56" s="36">
        <f t="shared" si="32"/>
        <v>94.445926010810581</v>
      </c>
      <c r="AC56" s="36">
        <f t="shared" si="32"/>
        <v>95.086902645214451</v>
      </c>
      <c r="AD56" s="36">
        <f t="shared" si="32"/>
        <v>92.678518711033448</v>
      </c>
      <c r="AE56" s="36">
        <f t="shared" ref="AE56" si="33">AE54/AE55</f>
        <v>95.35220963301451</v>
      </c>
      <c r="AF56" s="132">
        <f t="shared" si="29"/>
        <v>2.8849089941947442E-2</v>
      </c>
    </row>
    <row r="57" spans="1:32" x14ac:dyDescent="0.2">
      <c r="A57" s="23" t="s">
        <v>37</v>
      </c>
      <c r="B57" s="4"/>
      <c r="C57" s="4"/>
      <c r="D57" s="10"/>
      <c r="E57" s="10"/>
      <c r="F57" s="10"/>
      <c r="G57" s="10"/>
      <c r="H57" s="10"/>
      <c r="I57" s="10"/>
      <c r="J57" s="10"/>
      <c r="K57" s="10"/>
      <c r="L57" s="10"/>
      <c r="M57" s="4"/>
      <c r="N57" s="4"/>
      <c r="O57" s="11"/>
      <c r="P57" s="1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</row>
    <row r="58" spans="1:32" hidden="1" x14ac:dyDescent="0.2">
      <c r="A58" s="7"/>
      <c r="B58" s="4"/>
      <c r="C58" s="4"/>
      <c r="D58" s="10"/>
      <c r="E58" s="10"/>
      <c r="F58" s="10"/>
      <c r="G58" s="10"/>
      <c r="H58" s="10"/>
      <c r="I58" s="10"/>
      <c r="J58" s="10"/>
      <c r="K58" s="10"/>
      <c r="L58" s="10"/>
      <c r="M58" s="4"/>
      <c r="N58" s="4"/>
      <c r="O58" s="11"/>
      <c r="P58" s="11"/>
      <c r="Q58" s="4"/>
      <c r="R58" s="4"/>
      <c r="S58" s="4"/>
      <c r="V58" s="75"/>
      <c r="W58" s="75"/>
      <c r="X58" s="75"/>
      <c r="Y58" s="75"/>
      <c r="Z58" s="75"/>
      <c r="AA58" s="75"/>
      <c r="AB58" s="75"/>
      <c r="AC58" s="75"/>
      <c r="AD58" s="75"/>
    </row>
    <row r="59" spans="1:32" ht="13.5" thickBo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12"/>
      <c r="P59" s="12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</row>
    <row r="60" spans="1:32" x14ac:dyDescent="0.2">
      <c r="D60" s="18"/>
      <c r="E60" s="18"/>
      <c r="F60" s="18"/>
      <c r="G60" s="18"/>
    </row>
    <row r="61" spans="1:32" x14ac:dyDescent="0.2">
      <c r="D61" s="18"/>
      <c r="E61" s="18"/>
      <c r="G61" s="18"/>
      <c r="M61" s="19"/>
    </row>
    <row r="63" spans="1:32" x14ac:dyDescent="0.2">
      <c r="M63" s="19"/>
    </row>
    <row r="65" spans="13:13" x14ac:dyDescent="0.2">
      <c r="M65" s="19"/>
    </row>
    <row r="68" spans="13:13" x14ac:dyDescent="0.2">
      <c r="M68" s="20"/>
    </row>
  </sheetData>
  <phoneticPr fontId="0" type="noConversion"/>
  <printOptions horizontalCentered="1"/>
  <pageMargins left="1.1811023622047245" right="0.39370078740157483" top="0.78740157480314965" bottom="0.78740157480314965" header="0.51181102362204722" footer="0.51181102362204722"/>
  <pageSetup paperSize="9" scale="6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Suprimentos</vt:lpstr>
    </vt:vector>
  </TitlesOfParts>
  <Company>CONAB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CONAB</dc:creator>
  <cp:lastModifiedBy>SUED WILMA CALDAS MELO</cp:lastModifiedBy>
  <cp:lastPrinted>2022-07-06T13:29:49Z</cp:lastPrinted>
  <dcterms:created xsi:type="dcterms:W3CDTF">2000-06-29T13:05:06Z</dcterms:created>
  <dcterms:modified xsi:type="dcterms:W3CDTF">2022-08-24T15:59:00Z</dcterms:modified>
</cp:coreProperties>
</file>