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media/image37.png" ContentType="image/png"/>
  <Override PartName="/xl/media/image39.jpeg" ContentType="image/jpeg"/>
  <Override PartName="/xl/media/image42.png" ContentType="image/png"/>
  <Override PartName="/xl/media/image38.png" ContentType="image/png"/>
  <Override PartName="/xl/media/image40.png" ContentType="image/png"/>
  <Override PartName="/xl/media/image41.png" ContentType="image/png"/>
  <Override PartName="/xl/comments3.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Orçamento Sintético" sheetId="1" state="visible" r:id="rId2"/>
    <sheet name="BDI" sheetId="2" state="visible" r:id="rId3"/>
    <sheet name="BDI TCU" sheetId="3" state="visible" r:id="rId4"/>
  </sheets>
  <definedNames>
    <definedName function="false" hidden="false" localSheetId="1" name="_xlnm.Print_Area" vbProcedure="false">BDI!$A$1:$E$63</definedName>
    <definedName function="false" hidden="false" localSheetId="1" name="Print_Area_0" vbProcedure="false">BDI!$A$1:$E$63</definedName>
    <definedName function="false" hidden="false" localSheetId="1" name="Print_Area_0_0" vbProcedure="false">BDI!$A$1:$E$63</definedName>
    <definedName function="false" hidden="false" localSheetId="1" name="Print_Area_0_0_0" vbProcedure="false">BDI!$A$1:$E$63</definedName>
    <definedName function="false" hidden="false" localSheetId="1" name="Print_Area_0_0_0_0" vbProcedure="false">BDI!$A$1:$E$62</definedName>
    <definedName function="false" hidden="false" localSheetId="1" name="Print_Area_0_0_0_0_0" vbProcedure="false">BDI!$A$1:$E$62</definedName>
    <definedName function="false" hidden="false" localSheetId="1" name="Print_Area_0_0_0_0_0_0" vbProcedure="false">BDI!$A$1:$E$62</definedName>
    <definedName function="false" hidden="false" localSheetId="1" name="Print_Area_0_0_0_0_0_0_0" vbProcedure="false">BDI!$A$1:$E$62</definedName>
    <definedName function="false" hidden="false" localSheetId="1" name="Print_Area_0_0_0_0_0_0_0_0" vbProcedure="false">BDI!$A$1:$E$62</definedName>
    <definedName function="false" hidden="false" localSheetId="1" name="Print_Area_0_0_0_0_0_0_0_0_0" vbProcedure="false">BDI!$A$2:$B$62</definedName>
    <definedName function="false" hidden="false" localSheetId="1" name="_xlnm.Print_Area_0" vbProcedure="false">BDI!$A$1:$E$1</definedName>
    <definedName function="false" hidden="false" localSheetId="2" name="artigo0038" vbProcedure="false">'bdi tcu'!#ref!</definedName>
    <definedName function="false" hidden="false" localSheetId="2" name="_ftn1" vbProcedure="false">'BDI TCU'!$E$66</definedName>
    <definedName function="false" hidden="false" localSheetId="2" name="_ftn2" vbProcedure="false">'bdi tcu'!#ref!</definedName>
  </definedNames>
  <calcPr iterateCount="100" refMode="A1" iterate="false" iterateDelta="0.001"/>
  <extLst>
    <ext xmlns:loext="http://schemas.libreoffice.org/" uri="{7626C862-2A13-11E5-B345-FEFF819CDC9F}">
      <loext:extCalcPr stringRefSyntax="CalcA1ExcelA1"/>
    </ext>
  </extLst>
</workbook>
</file>

<file path=xl/comments3.xml><?xml version="1.0" encoding="utf-8"?>
<comments xmlns="http://schemas.openxmlformats.org/spreadsheetml/2006/main" xmlns:xdr="http://schemas.openxmlformats.org/drawingml/2006/spreadsheetDrawing">
  <authors>
    <author> </author>
  </authors>
  <commentList>
    <comment ref="B35" authorId="0">
      <text>
        <r>
          <rPr>
            <sz val="11"/>
            <color rgb="FF000000"/>
            <rFont val="Calibri"/>
            <family val="2"/>
            <charset val="1"/>
          </rPr>
          <t xml:space="preserve">rafael.j.monteiro:
Lei nº 13.670, de 30 de maio de 2018.
Provisória nº 774, publicada no Diário Oficial da União na última quinta-feira, 30/03
INSTRUÇÃO NORMATIVA Nº 1.812, DE 28 DE JUNHO DE 2018
Anexo IV da Instrução Normativa RFB nº 1.436, de 30 de dezembro de 2013
As empresas da construção civil enquadradas nos CNAE mencionados acima devem recolher a contribuição previdenciária sobre a receita bruta a alíquota de 4,5%.INSTRUÇÃO NORMATIVA Nº 1.812, DE 28 DE JUNHO DE 2018
 Caso as empresas licitantes se enquadrem nos grupos citados nos grupos 412, 432, 433 e 439 da CNAE 2.0 devem incluir a contribuição previdenciária –CPRB com alíquota de 4,5% no BDI referencial da contratação em comento, considerando seus impactos na tabela de encargos sociais.
4. Construção Civil 4,5%
Empresas do setor de construção civil, enquadradas nos grupos 412, 432, 433 e 439 da CNAE 2.01
Empresas de construção civil de obras de infraestrutura, enquadradas nos grupos 421, 422, 429 e 431 da CNAE 2.0
</t>
        </r>
      </text>
    </comment>
  </commentList>
</comments>
</file>

<file path=xl/sharedStrings.xml><?xml version="1.0" encoding="utf-8"?>
<sst xmlns="http://schemas.openxmlformats.org/spreadsheetml/2006/main" count="621" uniqueCount="411">
  <si>
    <t xml:space="preserve">Obra</t>
  </si>
  <si>
    <t xml:space="preserve">Bancos</t>
  </si>
  <si>
    <t xml:space="preserve">B.D.I.</t>
  </si>
  <si>
    <t xml:space="preserve">Encargos Sociais</t>
  </si>
  <si>
    <t xml:space="preserve">Serviço Comum de Engenharia, Adaptação e Manutenção das instalações do Hortomercado_Leblon_jul22</t>
  </si>
  <si>
    <t xml:space="preserve">SINAPI - 05/2022 - Rio de Janeiro
SBC - 06/2022 - Rio de Janeiro
SICRO3 - 01/2022 - Rio de Janeiro
ORSE - 04/2022 - Sergipe
SEDOP - 05/2022 - Pará
EMOP - 04/2022 - Rio de Janeiro
</t>
  </si>
  <si>
    <t xml:space="preserve">18,44%</t>
  </si>
  <si>
    <t xml:space="preserve">Desonerado: 
Horista: 84,56%
Mensalista: 47,28%</t>
  </si>
  <si>
    <t xml:space="preserve">Planilha Orçamentária Sintética Com Valor do Material, Mão de Obra e Equipamento</t>
  </si>
  <si>
    <t xml:space="preserve">Item</t>
  </si>
  <si>
    <t xml:space="preserve">Código</t>
  </si>
  <si>
    <t xml:space="preserve">Banco</t>
  </si>
  <si>
    <t xml:space="preserve">Descrição</t>
  </si>
  <si>
    <t xml:space="preserve">Und</t>
  </si>
  <si>
    <t xml:space="preserve">Quant.</t>
  </si>
  <si>
    <t xml:space="preserve">Valor Unit</t>
  </si>
  <si>
    <t xml:space="preserve">Total</t>
  </si>
  <si>
    <t xml:space="preserve">Peso (%)</t>
  </si>
  <si>
    <t xml:space="preserve">M. O.</t>
  </si>
  <si>
    <t xml:space="preserve">EQ.</t>
  </si>
  <si>
    <t xml:space="preserve">MAT.</t>
  </si>
  <si>
    <t xml:space="preserve"> 1 </t>
  </si>
  <si>
    <t xml:space="preserve">HORTOMERCADO HUMAITÁ - SERVIÇOS PRELIMINARES</t>
  </si>
  <si>
    <t xml:space="preserve"> 1.1 </t>
  </si>
  <si>
    <t xml:space="preserve"> 74209/001 </t>
  </si>
  <si>
    <t xml:space="preserve">SINAPI</t>
  </si>
  <si>
    <t xml:space="preserve">PLACA DE OBRA EM CHAPA DE ACO GALVANIZADO</t>
  </si>
  <si>
    <t xml:space="preserve">m²</t>
  </si>
  <si>
    <t xml:space="preserve"> 1.2 </t>
  </si>
  <si>
    <t xml:space="preserve"> 00010776 </t>
  </si>
  <si>
    <t xml:space="preserve">LOCACAO DE CONTAINER 2,30  X  6,00 M, ALT. 2,50 M, PARA ESCRITORIO, SEM DIVISORIAS INTERNAS E SEM SANITARIO</t>
  </si>
  <si>
    <t xml:space="preserve">MES</t>
  </si>
  <si>
    <t xml:space="preserve"> 1.3 </t>
  </si>
  <si>
    <t xml:space="preserve"> 00000109 </t>
  </si>
  <si>
    <t xml:space="preserve">Próprio</t>
  </si>
  <si>
    <t xml:space="preserve">ART RJ</t>
  </si>
  <si>
    <t xml:space="preserve">Rio de Janeiro</t>
  </si>
  <si>
    <t xml:space="preserve"> 2 </t>
  </si>
  <si>
    <t xml:space="preserve">Portas de Enrolar e Portões</t>
  </si>
  <si>
    <t xml:space="preserve"> 2.1 </t>
  </si>
  <si>
    <t xml:space="preserve"> 00004944 </t>
  </si>
  <si>
    <t xml:space="preserve">PORTA GRADE DE ENROLAR MANUAL COMPLETA, PERFIL TUBULAR TIJOLINHO 3/4 ", EM ACO GALVANIZADO NATURAL (SEM INSTALACAO)</t>
  </si>
  <si>
    <t xml:space="preserve"> 2.2 </t>
  </si>
  <si>
    <t xml:space="preserve"> 100701 </t>
  </si>
  <si>
    <t xml:space="preserve">PORTA DE FERRO, DE ABRIR, TIPO GRADE COM CHAPA, COM GUARNIÇÕES. AF_12/2019</t>
  </si>
  <si>
    <t xml:space="preserve"> 2.3 </t>
  </si>
  <si>
    <t xml:space="preserve"> 85191 </t>
  </si>
  <si>
    <t xml:space="preserve">PORTAO PARA PEDESTRES EM BARRAS DE FERRO RETANGULAR CHATA E TELA DE ARAME GALVANIZADO, FIO 8 BWG, MALHA QUADRADA 5X5CM, INCLUSIVE CADEADO E PINTURA PVA EM PILARES DE APOIO DE CONCRETO</t>
  </si>
  <si>
    <t xml:space="preserve">UN</t>
  </si>
  <si>
    <t xml:space="preserve"> 2.4 </t>
  </si>
  <si>
    <t xml:space="preserve"> 74100/001 </t>
  </si>
  <si>
    <t xml:space="preserve">PORTAO DE FERRO COM VARA 1/2", COM REQUADRO</t>
  </si>
  <si>
    <t xml:space="preserve"> 3 </t>
  </si>
  <si>
    <t xml:space="preserve">COBERTURA</t>
  </si>
  <si>
    <t xml:space="preserve"> 3.1 </t>
  </si>
  <si>
    <t xml:space="preserve"> 38 </t>
  </si>
  <si>
    <t xml:space="preserve">ORSE</t>
  </si>
  <si>
    <t xml:space="preserve">Remoção de calha de zinco</t>
  </si>
  <si>
    <t xml:space="preserve">m</t>
  </si>
  <si>
    <t xml:space="preserve"> 3.2 </t>
  </si>
  <si>
    <t xml:space="preserve"> 254 </t>
  </si>
  <si>
    <t xml:space="preserve">Cumeeira em alumínio - 30cm de cada lado, e= 0,8mm</t>
  </si>
  <si>
    <t xml:space="preserve"> 3.3 </t>
  </si>
  <si>
    <t xml:space="preserve"> 94229 </t>
  </si>
  <si>
    <t xml:space="preserve">CALHA EM CHAPA DE AÇO GALVANIZADO NÚMERO 24, DESENVOLVIMENTO DE 100 CM, INCLUSO TRANSPORTE VERTICAL. AF_07/2019</t>
  </si>
  <si>
    <t xml:space="preserve">M</t>
  </si>
  <si>
    <t xml:space="preserve"> 3.4 </t>
  </si>
  <si>
    <t xml:space="preserve"> 94218 </t>
  </si>
  <si>
    <t xml:space="preserve">TELHAMENTO COM TELHA ESTRUTURAL DE FIBROCIMENTO E= 8 MM, COM ATÉ 2 ÁGUAS, INCLUSO IÇAMENTO. AF_07/2019_P</t>
  </si>
  <si>
    <t xml:space="preserve"> 3.5 </t>
  </si>
  <si>
    <t xml:space="preserve"> 3738 </t>
  </si>
  <si>
    <t xml:space="preserve">Pintura de proteção sobre superfícies metálicas com aplicação de 01 demão de tinta epoxi fundo óxido de ferro - R1</t>
  </si>
  <si>
    <t xml:space="preserve"> 3.6 </t>
  </si>
  <si>
    <t xml:space="preserve"> 97649 </t>
  </si>
  <si>
    <t xml:space="preserve">REMOÇÃO DE TELHAS DE FIBROCIMENTO, METÁLICA E CERÂMICA, DE FORMA MECANIZADA, COM USO DE GUINDASTE, SEM REAPROVEITAMENTO. AF_12/2017</t>
  </si>
  <si>
    <t xml:space="preserve"> 3.7 </t>
  </si>
  <si>
    <t xml:space="preserve"> 92581 </t>
  </si>
  <si>
    <t xml:space="preserve">TRAMA DE AÇO COMPOSTA POR TERÇAS PARA TELHADOS DE ATÉ 2 ÁGUAS PARA TELHA ESTRUTURAL DE FIBROCIMENTO, INCLUSO TRANSPORTE VERTICAL. AF_07/2019</t>
  </si>
  <si>
    <t xml:space="preserve"> 4 </t>
  </si>
  <si>
    <t xml:space="preserve">INSTALAÇÕES HIDROSSANITARIAS- SANITÁRIOS E PCD</t>
  </si>
  <si>
    <t xml:space="preserve"> 4.1 </t>
  </si>
  <si>
    <t xml:space="preserve"> 99195 </t>
  </si>
  <si>
    <t xml:space="preserve">REVESTIMENTO CERÂMICO PARA PAREDES INTERNAS COM PLACAS TIPO ESMALTADA PADRÃO POPULAR DE DIMENSÕES 20X20 CM, ARGAMASSA TIPO AC III, APLICADAS EM AMBIENTES DE ÁREA MAIOR QUE 5 M2 NA ALTURA INTEIRA DAS PAREDES. AF_06/2014</t>
  </si>
  <si>
    <t xml:space="preserve"> 4.2 </t>
  </si>
  <si>
    <t xml:space="preserve"> 9604 </t>
  </si>
  <si>
    <t xml:space="preserve">Revestimento cerâmico para piso ou parede, 30 x 60 cm, porcelanato, linha white home, antártida, Portobello ou similar, aplicado com argamassa industrializada ac-i, rejuntado, exclusive regularização de base ou emboço</t>
  </si>
  <si>
    <t xml:space="preserve"> 4.3 </t>
  </si>
  <si>
    <t xml:space="preserve"> 93391 </t>
  </si>
  <si>
    <t xml:space="preserve">REVESTIMENTO CERÂMICO PARA PISO COM PLACAS TIPO ESMALTADA PADRÃO POPULAR DE DIMENSÕES 35X35 CM APLICADA EM AMBIENTES DE ÁREA MAIOR QUE 10 M2. AF_06/2014</t>
  </si>
  <si>
    <t xml:space="preserve"> 4.4 </t>
  </si>
  <si>
    <t xml:space="preserve"> 95472 </t>
  </si>
  <si>
    <t xml:space="preserve">VASO SANITARIO SIFONADO CONVENCIONAL PARA PCD SEM FURO FRONTAL COM LOUÇA BRANCA SEM ASSENTO, INCLUSO CONJUNTO DE LIGAÇÃO PARA BACIA SANITÁRIA AJUSTÁVEL - FORNECIMENTO E INSTALAÇÃO. AF_01/2020</t>
  </si>
  <si>
    <t xml:space="preserve"> 4.5 </t>
  </si>
  <si>
    <t xml:space="preserve"> 86931 </t>
  </si>
  <si>
    <t xml:space="preserve">VASO SANITÁRIO SIFONADO COM CAIXA ACOPLADA LOUÇA BRANCA, INCLUSO ENGATE FLEXÍVEL EM PLÁSTICO BRANCO, 1/2  X 40CM - FORNECIMENTO E INSTALAÇÃO. AF_01/2020</t>
  </si>
  <si>
    <t xml:space="preserve"> 4.6 </t>
  </si>
  <si>
    <t xml:space="preserve"> 86943 </t>
  </si>
  <si>
    <t xml:space="preserve">LAVATÓRIO LOUÇA BRANCA SUSPENSO, 29,5 X 39CM OU EQUIVALENTE, PADRÃO POPULAR, INCLUSO SIFÃO FLEXÍVEL EM PVC, VÁLVULA E ENGATE FLEXÍVEL 30CM EM PLÁSTICO E TORNEIRA CROMADA DE MESA, PADRÃO POPULAR - FORNECIMENTO E INSTALAÇÃO. AF_01/2020</t>
  </si>
  <si>
    <t xml:space="preserve"> 4.7 </t>
  </si>
  <si>
    <t xml:space="preserve"> 89568 </t>
  </si>
  <si>
    <t xml:space="preserve">UNIÃO, PVC, SOLDÁVEL, DN 40MM, INSTALADO EM PRUMADA DE ÁGUA - FORNECIMENTO E INSTALAÇÃO. AF_12/2014</t>
  </si>
  <si>
    <t xml:space="preserve"> 4.8 </t>
  </si>
  <si>
    <t xml:space="preserve"> 86942 </t>
  </si>
  <si>
    <t xml:space="preserve">LAVATÓRIO LOUÇA BRANCA SUSPENSO, 29,5 X 39CM OU EQUIVALENTE, PADRÃO POPULAR, INCLUSO SIFÃO TIPO GARRAFA EM PVC, VÁLVULA E ENGATE FLEXÍVEL 30CM EM PLÁSTICO E TORNEIRA CROMADA DE MESA, PADRÃO POPULAR - FORNECIMENTO E INSTALAÇÃO. AF_01/2020</t>
  </si>
  <si>
    <t xml:space="preserve"> 4.9 </t>
  </si>
  <si>
    <t xml:space="preserve"> 100868 </t>
  </si>
  <si>
    <t xml:space="preserve">BARRA DE APOIO RETA, EM ACO INOX POLIDO, COMPRIMENTO 80 CM,  FIXADA NA PAREDE - FORNECIMENTO E INSTALAÇÃO. AF_01/2020</t>
  </si>
  <si>
    <t xml:space="preserve"> 4.10 </t>
  </si>
  <si>
    <t xml:space="preserve"> 100866 </t>
  </si>
  <si>
    <t xml:space="preserve">BARRA DE APOIO RETA, EM ACO INOX POLIDO, COMPRIMENTO 60CM, FIXADA NA PAREDE - FORNECIMENTO E INSTALAÇÃO. AF_01/2020</t>
  </si>
  <si>
    <t xml:space="preserve"> 4.11 </t>
  </si>
  <si>
    <t xml:space="preserve"> 95547 </t>
  </si>
  <si>
    <t xml:space="preserve">SABONETEIRA PLASTICA TIPO DISPENSER PARA SABONETE LIQUIDO COM RESERVATORIO 800 A 1500 ML, INCLUSO FIXAÇÃO. AF_01/2020</t>
  </si>
  <si>
    <t xml:space="preserve"> 4.12 </t>
  </si>
  <si>
    <t xml:space="preserve"> 12208 </t>
  </si>
  <si>
    <t xml:space="preserve">Porta papel toalha para papel interfolha 2 ou 3 dobras, injetado com a frente em plástico ABS branco, com visor frontal para controle de substituição do papel interfolha e fundo em Plástico ABS cinza.</t>
  </si>
  <si>
    <t xml:space="preserve">un</t>
  </si>
  <si>
    <t xml:space="preserve"> 4.13 </t>
  </si>
  <si>
    <t xml:space="preserve"> 00000377 </t>
  </si>
  <si>
    <t xml:space="preserve">ASSENTO SANITARIO DE PLASTICO, TIPO CONVENCIONAL</t>
  </si>
  <si>
    <t xml:space="preserve"> 4.14 </t>
  </si>
  <si>
    <t xml:space="preserve"> 86915 </t>
  </si>
  <si>
    <t xml:space="preserve">TORNEIRA CROMADA DE MESA, 1/2 OU 3/4, PARA LAVATÓRIO, PADRÃO MÉDIO - FORNECIMENTO E INSTALAÇÃO. AF_01/2020</t>
  </si>
  <si>
    <t xml:space="preserve"> 4.15 </t>
  </si>
  <si>
    <t xml:space="preserve"> 90823 </t>
  </si>
  <si>
    <t xml:space="preserve">PORTA DE MADEIRA PARA PINTURA, SEMI-OCA (LEVE OU MÉDIA), 90X210CM, ESPESSURA DE 3,5CM, INCLUSO DOBRADIÇAS - FORNECIMENTO E INSTALAÇÃO. AF_12/2019</t>
  </si>
  <si>
    <t xml:space="preserve"> 4.16 </t>
  </si>
  <si>
    <t xml:space="preserve"> 90820 </t>
  </si>
  <si>
    <t xml:space="preserve">PORTA DE MADEIRA PARA PINTURA, SEMI-OCA (LEVE OU MÉDIA), 60X210CM, ESPESSURA DE 3,5CM, INCLUSO DOBRADIÇAS - FORNECIMENTO E INSTALAÇÃO. AF_12/2019</t>
  </si>
  <si>
    <t xml:space="preserve"> 4.17 </t>
  </si>
  <si>
    <t xml:space="preserve"> 12807 </t>
  </si>
  <si>
    <t xml:space="preserve">Porta em chapa lisa de alumínio, cor N/P/B, comum, de abrir ou correr</t>
  </si>
  <si>
    <t xml:space="preserve"> 4.18 </t>
  </si>
  <si>
    <t xml:space="preserve"> 90803 </t>
  </si>
  <si>
    <t xml:space="preserve">ADUELA / MARCO / BATENTE PARA PORTA DE 90X210CM, PADRÃO MÉDIO - FORNECIMENTO E MONTAGEM. AF_08/2015</t>
  </si>
  <si>
    <t xml:space="preserve"> 4.19 </t>
  </si>
  <si>
    <t xml:space="preserve"> 90800 </t>
  </si>
  <si>
    <t xml:space="preserve">ADUELA / MARCO / BATENTE PARA PORTA DE 60X210CM, PADRÃO MÉDIO - FORNECIMENTO E MONTAGEM. AF_08/2015</t>
  </si>
  <si>
    <t xml:space="preserve"> 4.20 </t>
  </si>
  <si>
    <t xml:space="preserve"> 90831 </t>
  </si>
  <si>
    <t xml:space="preserve">FECHADURA DE EMBUTIR PARA PORTA DE BANHEIRO, COMPLETA, ACABAMENTO PADRÃO MÉDIO, INCLUSO EXECUÇÃO DE FURO - FORNECIMENTO E INSTALAÇÃO. AF_12/2019</t>
  </si>
  <si>
    <t xml:space="preserve"> 4.21 </t>
  </si>
  <si>
    <t xml:space="preserve"> 100874 </t>
  </si>
  <si>
    <t xml:space="preserve">PUXADOR PARA PCD, FIXADO NA PORTA - FORNECIMENTO E INSTALAÇÃO. AF_01/2020</t>
  </si>
  <si>
    <t xml:space="preserve"> 4.22 </t>
  </si>
  <si>
    <t xml:space="preserve"> 00043600 </t>
  </si>
  <si>
    <t xml:space="preserve">PUXADOR TIPO ALCA, EM ZAMAC CROMADO, COM COMPRIMENTO DE APROX 150 MM, COM ROSETA PARA PORTAS DE MADEIRAS, INCLUINDO PARAFUSOS</t>
  </si>
  <si>
    <t xml:space="preserve"> 4.23 </t>
  </si>
  <si>
    <t xml:space="preserve"> 102219 </t>
  </si>
  <si>
    <t xml:space="preserve">PINTURA TINTA DE ACABAMENTO (PIGMENTADA) ESMALTE SINTÉTICO ACETINADO EM MADEIRA, 2 DEMÃOS. AF_01/2021</t>
  </si>
  <si>
    <t xml:space="preserve"> 4.24 </t>
  </si>
  <si>
    <t xml:space="preserve"> 88488 </t>
  </si>
  <si>
    <t xml:space="preserve">APLICAÇÃO MANUAL DE PINTURA COM TINTA LÁTEX ACRÍLICA EM TETO, DUAS DEMÃOS. AF_06/2014</t>
  </si>
  <si>
    <t xml:space="preserve"> 4.25 </t>
  </si>
  <si>
    <t xml:space="preserve"> 100858 </t>
  </si>
  <si>
    <t xml:space="preserve">MICTÓRIO SIFONADO LOUÇA BRANCA  PADRÃO MÉDIO  FORNECIMENTO E INSTALAÇÃO. AF_01/2020</t>
  </si>
  <si>
    <t xml:space="preserve"> 4.26 </t>
  </si>
  <si>
    <t xml:space="preserve"> 100860 </t>
  </si>
  <si>
    <t xml:space="preserve">CHUVEIRO ELÉTRICO COMUM CORPO PLÁSTICO, TIPO DUCHA  FORNECIMENTO E INSTALAÇÃO. AF_01/2020</t>
  </si>
  <si>
    <t xml:space="preserve"> 4.27 </t>
  </si>
  <si>
    <t xml:space="preserve"> 89710 </t>
  </si>
  <si>
    <t xml:space="preserve">RALO SECO, PVC, DN 100 X 40 MM, JUNTA SOLDÁVEL, FORNECIDO E INSTALADO EM RAMAL DE DESCARGA OU EM RAMAL DE ESGOTO SANITÁRIO. AF_12/2014</t>
  </si>
  <si>
    <t xml:space="preserve"> 4.28 </t>
  </si>
  <si>
    <t xml:space="preserve"> 91981 </t>
  </si>
  <si>
    <t xml:space="preserve">INTERRUPTOR BIPOLAR (1 MÓDULO), 10A/250V, INCLUINDO SUPORTE E PLACA - FORNECIMENTO E INSTALAÇÃO. AF_09/2017</t>
  </si>
  <si>
    <t xml:space="preserve"> 4.29 </t>
  </si>
  <si>
    <t xml:space="preserve"> 97586 </t>
  </si>
  <si>
    <t xml:space="preserve">LUMINÁRIA TIPO CALHA, DE SOBREPOR, COM 2 LÂMPADAS TUBULARES FLUORESCENTES DE 36 W, COM REATOR DE PARTIDA RÁPIDA - FORNECIMENTO E INSTALAÇÃO. AF_02/2020</t>
  </si>
  <si>
    <t xml:space="preserve"> 4.30 </t>
  </si>
  <si>
    <t xml:space="preserve"> 97594 </t>
  </si>
  <si>
    <t xml:space="preserve">LUMINÁRIA TIPO SPOT, DE SOBREPOR, COM 2 LÂMPADAS FLUORESCENTES DE 15 W, SEM REATOR - FORNECIMENTO E INSTALAÇÃO. AF_02/2020</t>
  </si>
  <si>
    <t xml:space="preserve"> 4.31 </t>
  </si>
  <si>
    <t xml:space="preserve"> 12808 </t>
  </si>
  <si>
    <t xml:space="preserve">Refletor Slim LED 200W de potência, branco Frio, 6500k, Autovolt, marca G-light ou similar</t>
  </si>
  <si>
    <t xml:space="preserve"> 4.32 </t>
  </si>
  <si>
    <t xml:space="preserve"> 020855 </t>
  </si>
  <si>
    <t xml:space="preserve">SEDOP</t>
  </si>
  <si>
    <t xml:space="preserve">Retirada de luminárias</t>
  </si>
  <si>
    <t xml:space="preserve"> 4.33 </t>
  </si>
  <si>
    <t xml:space="preserve"> 10352 </t>
  </si>
  <si>
    <t xml:space="preserve">Luminária tipo spot de embutir com lâmpada led 15w</t>
  </si>
  <si>
    <t xml:space="preserve"> 4.34 </t>
  </si>
  <si>
    <t xml:space="preserve"> 00011186 </t>
  </si>
  <si>
    <t xml:space="preserve">ESPELHO CRISTAL E = 4 MM</t>
  </si>
  <si>
    <t xml:space="preserve"> 5 </t>
  </si>
  <si>
    <t xml:space="preserve">CAIXAS D´´AGUA</t>
  </si>
  <si>
    <t xml:space="preserve"> 5.1 </t>
  </si>
  <si>
    <t xml:space="preserve"> 00034636 </t>
  </si>
  <si>
    <t xml:space="preserve">CAIXA D'AGUA EM POLIETILENO 1000 LITROS, COM TAMPA</t>
  </si>
  <si>
    <t xml:space="preserve"> 6 </t>
  </si>
  <si>
    <t xml:space="preserve">HIDROMETROS INDIVIDUAIS</t>
  </si>
  <si>
    <t xml:space="preserve"> 6.1 </t>
  </si>
  <si>
    <t xml:space="preserve"> 74217/001 </t>
  </si>
  <si>
    <t xml:space="preserve">HIDROMETRO 3,00M3/H, D=1/2" - FORNECIMENTO E INSTALACAO</t>
  </si>
  <si>
    <t xml:space="preserve"> 7 </t>
  </si>
  <si>
    <t xml:space="preserve">MEDIDORES INDIVIDUAIS</t>
  </si>
  <si>
    <t xml:space="preserve"> 7.1 </t>
  </si>
  <si>
    <t xml:space="preserve"> 00043094 </t>
  </si>
  <si>
    <t xml:space="preserve">CAIXA DE DERIVACAO PARA MEDIDOR DE ENERGIA, COM BARRAMENTO MONOFASICO, EM POLICARBONATO / TERMOPLASTICO - MODULO (PADRAO CONCESSIONARIA LOCAL)</t>
  </si>
  <si>
    <t xml:space="preserve"> 8 </t>
  </si>
  <si>
    <t xml:space="preserve">REVISÃO REDE DE INCENDIO</t>
  </si>
  <si>
    <t xml:space="preserve"> 8.1 </t>
  </si>
  <si>
    <t xml:space="preserve"> 90648 </t>
  </si>
  <si>
    <t xml:space="preserve">BOMBA CENTRÍFUGA MONOESTÁGIO COM MOTOR ELÉTRICO MONOFÁSICO, POTÊNCIA 15 HP, DIÂMETRO DO ROTOR 173 MM, HM/Q = 30 MCA / 90 M3/H A 45 MCA / 55 M3/H - MANUTENÇÃO. AF_06/2015</t>
  </si>
  <si>
    <t xml:space="preserve">H</t>
  </si>
  <si>
    <t xml:space="preserve"> 8.2 </t>
  </si>
  <si>
    <t xml:space="preserve"> 101913 </t>
  </si>
  <si>
    <t xml:space="preserve">CAIXA DE INCÊNDIO 45X75X17CM - FORNECIMENTO E INSTALAÇÃO. AF_10/2020</t>
  </si>
  <si>
    <t xml:space="preserve"> 8.3 </t>
  </si>
  <si>
    <t xml:space="preserve"> 00021029 </t>
  </si>
  <si>
    <t xml:space="preserve">MANGUEIRA DE INCENDIO, TIPO 1, DE 1 1/2", COMPRIMENTO = 15 M, TECIDO EM FIO DE POLIESTER E TUBO INTERNO EM BORRACHA SINTETICA, COM UNIOES ENGATE RAPIDO</t>
  </si>
  <si>
    <t xml:space="preserve"> 8.4 </t>
  </si>
  <si>
    <t xml:space="preserve"> 00037554 </t>
  </si>
  <si>
    <t xml:space="preserve">ESGUICHO JATO REGULAVEL, TIPO ELKHART, ENGATE RAPIDO 1 1/2", PARA COMBATE A INCENDIO</t>
  </si>
  <si>
    <t xml:space="preserve"> 8.5 </t>
  </si>
  <si>
    <t xml:space="preserve"> 00020971 </t>
  </si>
  <si>
    <t xml:space="preserve">CHAVE DUPLA PARA CONEXOES TIPO STORZ, ENGATE RAPIDO 1 1/2" X 2 1/2", EM LATAO, PARA INSTALACAO PREDIAL COMBATE A INCENDIO</t>
  </si>
  <si>
    <t xml:space="preserve"> 8.6 </t>
  </si>
  <si>
    <t xml:space="preserve"> 3973 </t>
  </si>
  <si>
    <t xml:space="preserve">Mão de obra de eletricista</t>
  </si>
  <si>
    <t xml:space="preserve">h</t>
  </si>
  <si>
    <t xml:space="preserve"> 8.7 </t>
  </si>
  <si>
    <t xml:space="preserve"> 00000246 </t>
  </si>
  <si>
    <t xml:space="preserve">AUXILIAR DE ENCANADOR OU BOMBEIRO HIDRAULICO</t>
  </si>
  <si>
    <t xml:space="preserve"> 8.8 </t>
  </si>
  <si>
    <t xml:space="preserve"> 13047 </t>
  </si>
  <si>
    <t xml:space="preserve">Laudo de Vistoria de SPDA e ART com medição de resistência Ôhmica do solo, medição de continuidade elétrica, exclusive deslocamento de equipe técnica - Rev 01</t>
  </si>
  <si>
    <t xml:space="preserve"> 8.9 </t>
  </si>
  <si>
    <t xml:space="preserve"> 13267 </t>
  </si>
  <si>
    <t xml:space="preserve">SPDA - Relatório de Análise de Risco, área acima de 750m². Observação: Aprovado pelo Corpo de Bombeiros.</t>
  </si>
  <si>
    <t xml:space="preserve"> 9 </t>
  </si>
  <si>
    <t xml:space="preserve">Restauro de Pisos</t>
  </si>
  <si>
    <t xml:space="preserve"> 9.1 </t>
  </si>
  <si>
    <t xml:space="preserve">Piso circulação interna</t>
  </si>
  <si>
    <t xml:space="preserve"> 9.1.1 </t>
  </si>
  <si>
    <t xml:space="preserve"> 87377 </t>
  </si>
  <si>
    <t xml:space="preserve">ARGAMASSA TRAÇO 1:3 (EM VOLUME DE CIMENTO E AREIA GROSSA ÚMIDA) PARA CHAPISCO CONVENCIONAL, PREPARO MANUAL. AF_08/2019</t>
  </si>
  <si>
    <t xml:space="preserve">m³</t>
  </si>
  <si>
    <t xml:space="preserve"> 9.1.2 </t>
  </si>
  <si>
    <t xml:space="preserve"> 2226 </t>
  </si>
  <si>
    <t xml:space="preserve">Piso vinílico 30 x 30 cm, e=3,2mm, liso, fixado com cola sobre cimentado, Paviflex ou similar (exceto cimentado)</t>
  </si>
  <si>
    <t xml:space="preserve"> 9.1.3 </t>
  </si>
  <si>
    <t xml:space="preserve"> 88648 </t>
  </si>
  <si>
    <t xml:space="preserve">RODAPÉ CERÂMICO DE 7CM DE ALTURA COM PLACAS TIPO ESMALTADA EXTRA  DE DIMENSÕES 35X35CM. AF_06/2014</t>
  </si>
  <si>
    <t xml:space="preserve"> 9.2 </t>
  </si>
  <si>
    <t xml:space="preserve">Piso carga e descarga</t>
  </si>
  <si>
    <t xml:space="preserve"> 9.2.1 </t>
  </si>
  <si>
    <t xml:space="preserve"> 94993 </t>
  </si>
  <si>
    <t xml:space="preserve">EXECUÇÃO DE PASSEIO (CALÇADA) OU PISO DE CONCRETO COM CONCRETO MOLDADO IN LOCO, USINADO, ACABAMENTO CONVENCIONAL, ESPESSURA 6 CM, ARMADO. AF_07/2016</t>
  </si>
  <si>
    <t xml:space="preserve">Grade de proteção</t>
  </si>
  <si>
    <t xml:space="preserve">10.1</t>
  </si>
  <si>
    <t xml:space="preserve"> 73932/001 </t>
  </si>
  <si>
    <t xml:space="preserve">GRADE DE FERRO EM BARRA CHATA 3/16"</t>
  </si>
  <si>
    <t xml:space="preserve">10.2</t>
  </si>
  <si>
    <t xml:space="preserve"> 73665 </t>
  </si>
  <si>
    <t xml:space="preserve">ESCADA TIPO MARINHEIRO EM ACO CA-50 9,52MM INCLUSO PINTURA COM FUNDO ANTICORROSIVO TIPO ZARCAO</t>
  </si>
  <si>
    <t xml:space="preserve">PINTURA</t>
  </si>
  <si>
    <t xml:space="preserve">11.1</t>
  </si>
  <si>
    <t xml:space="preserve"> 88495 </t>
  </si>
  <si>
    <t xml:space="preserve">APLICAÇÃO E LIXAMENTO DE MASSA LÁTEX EM PAREDES, UMA DEMÃO. AF_06/2014</t>
  </si>
  <si>
    <t xml:space="preserve">11.2</t>
  </si>
  <si>
    <t xml:space="preserve"> 88485 </t>
  </si>
  <si>
    <t xml:space="preserve">APLICAÇÃO DE FUNDO SELADOR ACRÍLICO EM PAREDES, UMA DEMÃO. AF_06/2014</t>
  </si>
  <si>
    <t xml:space="preserve">11.3</t>
  </si>
  <si>
    <t xml:space="preserve"> 88489 </t>
  </si>
  <si>
    <t xml:space="preserve">APLICAÇÃO MANUAL DE PINTURA COM TINTA LÁTEX ACRÍLICA EM PAREDES, DUAS DEMÃOS. AF_06/2014</t>
  </si>
  <si>
    <t xml:space="preserve">PROJETOS DIVERSOS</t>
  </si>
  <si>
    <t xml:space="preserve">12.1</t>
  </si>
  <si>
    <t xml:space="preserve"> 000141 </t>
  </si>
  <si>
    <t xml:space="preserve">SBC</t>
  </si>
  <si>
    <t xml:space="preserve">PROJETO ""AS BUIT"" DE INSTALACOES ELETRICAS</t>
  </si>
  <si>
    <t xml:space="preserve">12.2</t>
  </si>
  <si>
    <t xml:space="preserve"> 000038 </t>
  </si>
  <si>
    <t xml:space="preserve">PROJETO EXECUTIVO ESTRUTURAL</t>
  </si>
  <si>
    <t xml:space="preserve">12.3</t>
  </si>
  <si>
    <t xml:space="preserve"> 000406 </t>
  </si>
  <si>
    <t xml:space="preserve">PROJETO DE DRENAGEM E AGUAS PLUVIAIS ACIMA DE 400m2</t>
  </si>
  <si>
    <t xml:space="preserve">12.4</t>
  </si>
  <si>
    <t xml:space="preserve"> 000228 </t>
  </si>
  <si>
    <t xml:space="preserve">PROJETO DE ESGOTO SANITARIO EM EDIFICACAO</t>
  </si>
  <si>
    <t xml:space="preserve">12.5</t>
  </si>
  <si>
    <t xml:space="preserve"> 000028 </t>
  </si>
  <si>
    <t xml:space="preserve">PROJETO DE SEGURANCA - INCENDIO</t>
  </si>
  <si>
    <t xml:space="preserve">Totais -&gt;</t>
  </si>
  <si>
    <t xml:space="preserve">Tipo de Licitação</t>
  </si>
  <si>
    <t xml:space="preserve">Pregão Eletrônico</t>
  </si>
  <si>
    <t xml:space="preserve">Total sem BDI</t>
  </si>
  <si>
    <t xml:space="preserve">Abertura da Licitação</t>
  </si>
  <si>
    <t xml:space="preserve">Número do Processo Licitatório</t>
  </si>
  <si>
    <t xml:space="preserve">21.451.000033/2022-35</t>
  </si>
  <si>
    <t xml:space="preserve">_______________________________________________________________
</t>
  </si>
  <si>
    <t xml:space="preserve">COMPOSIÇÃO DE BDI - MÃO DE OBRA</t>
  </si>
  <si>
    <t xml:space="preserve">ITEM</t>
  </si>
  <si>
    <t xml:space="preserve">DESCRIÇÃO</t>
  </si>
  <si>
    <t xml:space="preserve">%</t>
  </si>
  <si>
    <t xml:space="preserve">      A          Administração Central</t>
  </si>
  <si>
    <t xml:space="preserve">A.1</t>
  </si>
  <si>
    <t xml:space="preserve">Administração Central</t>
  </si>
  <si>
    <t xml:space="preserve">      B          Encargos Financeiros</t>
  </si>
  <si>
    <t xml:space="preserve">B.1</t>
  </si>
  <si>
    <t xml:space="preserve">Garantia</t>
  </si>
  <si>
    <t xml:space="preserve">B.2</t>
  </si>
  <si>
    <t xml:space="preserve">Risco</t>
  </si>
  <si>
    <t xml:space="preserve">B.3</t>
  </si>
  <si>
    <t xml:space="preserve">Despesas Financeiras (Taxa SELIC)</t>
  </si>
  <si>
    <t xml:space="preserve">      C          Lucro</t>
  </si>
  <si>
    <t xml:space="preserve">C.1</t>
  </si>
  <si>
    <t xml:space="preserve">Lucro da Empresa</t>
  </si>
  <si>
    <t xml:space="preserve">      D          Impostos</t>
  </si>
  <si>
    <t xml:space="preserve">D.1</t>
  </si>
  <si>
    <t xml:space="preserve">PIS - Programa de Integração Social</t>
  </si>
  <si>
    <t xml:space="preserve">D.2</t>
  </si>
  <si>
    <t xml:space="preserve">COFINS - Contribuição Social para Financiamento da Seguridade Social</t>
  </si>
  <si>
    <t xml:space="preserve">D.3</t>
  </si>
  <si>
    <t xml:space="preserve">ISSQN - Imposto Sobre Serviços e Qualquer Natureza</t>
  </si>
  <si>
    <t xml:space="preserve">D.4</t>
  </si>
  <si>
    <t xml:space="preserve">Ajuste Decorrente de Desoneração - Contribuição Previdênciária (I) - CPRB</t>
  </si>
  <si>
    <t xml:space="preserve">BDI</t>
  </si>
  <si>
    <t xml:space="preserve">COMPOSIÇÃO DE BDI – MATERIAIS E EQUIPAMENTOS</t>
  </si>
  <si>
    <t xml:space="preserve">Ajuste Decorrente de Desoneração - Contribuição Previdenciária (I) - CPRB</t>
  </si>
  <si>
    <t xml:space="preserve">COMPOSIÇÃO DE BDI - MÃO DE OBRA - SEM DESONERAÇÃO</t>
  </si>
  <si>
    <t xml:space="preserve">MEMÓRIA DO BDI ADOTADO</t>
  </si>
  <si>
    <t xml:space="preserve">% DE MÃO DE OBRAS</t>
  </si>
  <si>
    <t xml:space="preserve">BDI DE MÃO DE OBRA</t>
  </si>
  <si>
    <t xml:space="preserve">% DE MATERIAIS E EQUIPAMENTOS</t>
  </si>
  <si>
    <t xml:space="preserve">BDI DE MATERIAIS E EQUIPAMENTOS</t>
  </si>
  <si>
    <t xml:space="preserve">BDI MÉDIO</t>
  </si>
  <si>
    <t xml:space="preserve">COMPOSIÇÃO DE B.D.I.</t>
  </si>
  <si>
    <t xml:space="preserve">OBRA:</t>
  </si>
  <si>
    <t xml:space="preserve">CIDADE:</t>
  </si>
  <si>
    <t xml:space="preserve">74209/001</t>
  </si>
  <si>
    <t xml:space="preserve">CÁLCULO DE BDI</t>
  </si>
  <si>
    <t xml:space="preserve">Construção de Edifícios</t>
  </si>
  <si>
    <t xml:space="preserve">Rodovias e Ferrovias - Infra Urbana, praças, calçadas, etc. </t>
  </si>
  <si>
    <t xml:space="preserve">Abastecimento de Água, Coleta de Esgoto</t>
  </si>
  <si>
    <t xml:space="preserve">Fornecimento de materiais e equipamentos</t>
  </si>
  <si>
    <t xml:space="preserve">Construção e Manutenção de Estações e Redes de Distribuição de Energia Elétrica</t>
  </si>
  <si>
    <t xml:space="preserve">Portuárias, Marítimas e Fluviais</t>
  </si>
  <si>
    <t xml:space="preserve">Item componente do BDI</t>
  </si>
  <si>
    <t xml:space="preserve">% Informado</t>
  </si>
  <si>
    <t xml:space="preserve">1ºQ</t>
  </si>
  <si>
    <t xml:space="preserve">Médio</t>
  </si>
  <si>
    <t xml:space="preserve">3º Q</t>
  </si>
  <si>
    <t xml:space="preserve">Administração Central ( AC )</t>
  </si>
  <si>
    <t xml:space="preserve">7.85</t>
  </si>
  <si>
    <t xml:space="preserve">Seguro (S) e Garantia (G)</t>
  </si>
  <si>
    <t xml:space="preserve">Despesas Financeiras (DF)</t>
  </si>
  <si>
    <t xml:space="preserve">Lucro (L)</t>
  </si>
  <si>
    <t xml:space="preserve">Impostos (I) - PIS, COFINS, ISSQN</t>
  </si>
  <si>
    <t xml:space="preserve">Conforme Legislação Específica - PIS (0,65%), COFINS (3,00%) e ISS (5,00% conforme Codigo Tributário da cidade).</t>
  </si>
  <si>
    <t xml:space="preserve">Contribuição Previdênciária (I) - CPRB</t>
  </si>
  <si>
    <t xml:space="preserve">Alíquota definida pela lei 12.844/13 (CPRB – contribuição previdenciária sobre a receita bruta).Alíquota definida pela lei  13.161/2015 (CPRB – contribuição previdenciária sobre a receita bruta). Não desonerada=0,00%; Desonerada=4,50%.</t>
  </si>
  <si>
    <t xml:space="preserve">Observações</t>
  </si>
  <si>
    <t xml:space="preserve">VALORES DE BDI POR TIPO DE OBRA</t>
  </si>
  <si>
    <t xml:space="preserve">1) Preencher apenas a coluna % Informado (Coluna B)</t>
  </si>
  <si>
    <t xml:space="preserve">Tipo de Obra</t>
  </si>
  <si>
    <t xml:space="preserve">2) Os Tributos normalmente aplicáveis são: PIS (0,65%), COFINS (3,00%) e ISS (variável até 5,00% conforme o município).</t>
  </si>
  <si>
    <t xml:space="preserve">3) O cálculo do BDI se baseia na fórmula abaixo utilizada pelo Acórdão 2622/13 do TCU.</t>
  </si>
  <si>
    <t xml:space="preserve">Construção de Rodovias e Ferrovias - Infra Urbana, praças, etc.</t>
  </si>
  <si>
    <t xml:space="preserve">B.D.I  =</t>
  </si>
  <si>
    <t xml:space="preserve">Rede de Abastecimento de Água, Coleta de Esgotos</t>
  </si>
  <si>
    <t xml:space="preserve">Fórmula Utilizada:</t>
  </si>
  <si>
    <t xml:space="preserve">Estações e Redes de Distribuição de Energia Elétrica</t>
  </si>
  <si>
    <t xml:space="preserve">Obras Portuárias, Marítimas e Fluviais</t>
  </si>
  <si>
    <t xml:space="preserve">Fornecimento de Materiais e Equipamentos</t>
  </si>
  <si>
    <t xml:space="preserve">Observações sobre os % informados no cálculo do BDI, neste caso:</t>
  </si>
  <si>
    <t xml:space="preserve">OS VALORES % INFORMADO ENQUADRAM-SE NOS LIMITES DO ACÓRDÃO 2622/2013-TCU</t>
  </si>
  <si>
    <t xml:space="preserve">OS VALORES % INFORMADO DE AC,S,G,R, E DF ESTÃO NOS VALORES MÍNIMOS DOS LIMITES DO ACÓRDÃO 2622/2013-TCU-PLENÁRIO</t>
  </si>
  <si>
    <t xml:space="preserve">OS VALORES % INFORMADO DE L FOI CONSIDERADO VALOR ABAIXO DO MÍNIMO DO LIMITE DO ACÓRDÃO 2622/2013-TCU</t>
  </si>
  <si>
    <t xml:space="preserve">OS VALORES % INFORMADO DE I FOI CONSIDERADO OS PERCENTUAIS INDICADOS DO ITEM 2) DO CAMPO OBSERVAÇÕES DO ACÓRDÃO 2622/2013-TCU</t>
  </si>
  <si>
    <t xml:space="preserve">OS VALORES % INFORMADO DE (CPRB) FOI CONSIDERADO O PERCENTUAL INDICADO PELA LEI 12.844/13.</t>
  </si>
  <si>
    <t xml:space="preserve">Prencher as células 16 a 22 da coluna C com os percentuais</t>
  </si>
  <si>
    <t xml:space="preserve">Indicar nas céluas 35 a 40 conforme os percentuais indicados na coluna C e os padrões do Acordão do TCU</t>
  </si>
  <si>
    <t xml:space="preserve">Acórdão: 
64.1. para alguns tipos de obras como construção e reforma de edifícios, ou saneamento e obras hídricas, ou ainda, rodoviárias e ferroviárias, não há aparente vantagem em se desagregar em dois tipos distintos de obras com BDIs específicos, tendo em vista que cada agrupamento desses possui mais características gerais comuns que diferenciadas;</t>
  </si>
  <si>
    <t xml:space="preserve">1.1.                        Despesas Financeiras (DF): “são gastos relacionados à perda monetária decorrente da defasagem entre a data do efetivo desembolso e a data da receita correspondente”[1]. De acordo com o Acórdão 325/2007, a taxa SELIC pode servir de parâmetro para remuneração deste encargo, por isso, para o cálculo do percentual relativo às Despesas Financeiras, adota-se o percentual médio de 0,61% relativo à taxa SELIC[2], conforme demonstrado a seguir:</t>
  </si>
  <si>
    <t xml:space="preserve">MÊS</t>
  </si>
  <si>
    <t xml:space="preserve">TAXA SELIC</t>
  </si>
  <si>
    <t xml:space="preserve">Média</t>
  </si>
  <si>
    <t xml:space="preserve">Fonte: sitio da Receita Federal</t>
  </si>
  <si>
    <t xml:space="preserve">1.2.                        De acordo com a fundamentação do Acórdão 325/2007 do TCU infere-se que tais despesas não devem incidir sobre equipamentos, especialmente porque quando tais itens são adquiridos em conjunto com a obra ou com os serviços de engenharia a concorrência é menor, fato que influencia seu preço. Por outro lado, não há justificativa para incidência de despesas financeiras sobre serviços, pois se constituem quase que integralmente de mão-de-obra que é paga mês a mês.</t>
  </si>
  <si>
    <t xml:space="preserve">1.3.                        Assim, no presente estudo admitir-se-á a incidência de despesas financeiras apenas sobre o valor dos materiais.</t>
  </si>
  <si>
    <t xml:space="preserve">O Acórdão 2.369/2011-TCU-Plenário, por
exemplo, considerou a seguinte expressão matemática para o cálculo das despesas financeiras:
</t>
  </si>
  <si>
    <t xml:space="preserve">[1] Revista do TCU, Brasília, v. 32, n.88, abr/jun 2001</t>
  </si>
  <si>
    <t xml:space="preserve">[2] O percentual da taxa SECLI atualizado em 21/10/2013 pela Secretaria de Controle Interno.</t>
  </si>
  <si>
    <t xml:space="preserve">https://www.gov.br/receitafederal/pt-br/assuntos/orientacao-tributaria/pagamentos-e-parcelamentos/taxa-de-juros-selic</t>
  </si>
  <si>
    <t xml:space="preserve">Mês/Ano</t>
  </si>
  <si>
    <t xml:space="preserve">Janeiro</t>
  </si>
  <si>
    <t xml:space="preserve">Fevereiro</t>
  </si>
  <si>
    <t xml:space="preserve">Março</t>
  </si>
  <si>
    <t xml:space="preserve">Abril</t>
  </si>
  <si>
    <t xml:space="preserve">Maio</t>
  </si>
  <si>
    <t xml:space="preserve">Junho</t>
  </si>
  <si>
    <t xml:space="preserve">Julho</t>
  </si>
  <si>
    <t xml:space="preserve">Agosto</t>
  </si>
  <si>
    <t xml:space="preserve">Setembro</t>
  </si>
  <si>
    <t xml:space="preserve">Outubro</t>
  </si>
  <si>
    <t xml:space="preserve">Novembro</t>
  </si>
  <si>
    <t xml:space="preserve">Dezembro</t>
  </si>
  <si>
    <t xml:space="preserve">2) IMPOSTO SOBRE SERVIÇOS - ISS</t>
  </si>
  <si>
    <t xml:space="preserve">Os licitantes deverão considerar que legislação do Município estabelece alíquota efetiva de ISS de 
2% (dois por cento), para os serviços com aplicação de material e de 5% (cinco por cento) para os demais </t>
  </si>
  <si>
    <t xml:space="preserve">3) PIS E COFINS SOBRE O SERVIÇO</t>
  </si>
  <si>
    <t xml:space="preserve">Quanto a incidência dos tributos PIS e COFINS sobre os SERVIÇOS, as empresas Licitantes que estão sujeitas ao regime cumulativo destes tributos deverão considerar na composição da taxa de BDI as alíquotas de 0,65 e 3,00% respectivamente. </t>
  </si>
  <si>
    <t xml:space="preserve">As empresas sujeitas ao regime não cumulativo, deverão, partindo das alíquotas legais de 1,65% e 7,6% respectivamente para o PIS e o COFINS e, abatendo eventuais créditos destes tributos a que tiverem direito, calcular as alíquotas a serem consideradas para a taxa de BDI.</t>
  </si>
  <si>
    <t xml:space="preserve">De forma a garantir que os preços contratados pela Administração Pública reflitam os benefícios tributários concedidos pela legislação tributária, conforme disposto no Acórdão n°. 2622/2013 – TCU – Plenário. As empresas deverão apresentar Declaração de Informações Econômico-Fiscais da Pessoa Jurídica – DIPJ e/ou a Declaração de Débitos e Créditos Tributários Federais – DCTF, visando comprovar, por memória de cálculo, que as contribuições sociais de apuração dos referidos tributos (PIS/COFINS) adotados na taxa  de BDI correspondem à média dos percentuais efetivos recolhidos dos últimos doze meses da apresentação da proposta.</t>
  </si>
  <si>
    <t xml:space="preserve">4) PIS E COFINS SOBRE O FORNECIMENTO</t>
  </si>
  <si>
    <t xml:space="preserve">5) TAXA de BDI</t>
  </si>
  <si>
    <t xml:space="preserve">Caso o BDI apresentado pelo proponente esteja superior a este teto A CONTRATANTE procederá a devida correção na referida taxa  no item referente ao "Lucro".</t>
  </si>
  <si>
    <t xml:space="preserve">Ainda em face do item 9.1.4 do Acordão 2622/2013 do TCU a Taxa de BDI incidentes sobre os fornecimentos deverá ser sensivelmente inferior ao BDI utilizado para os Serviços.</t>
  </si>
  <si>
    <t xml:space="preserve">6) CPRB</t>
  </si>
  <si>
    <t xml:space="preserve"> Caso as empresas licitantes se enquadrem nos grupos citados nos grupos 412, 432, 433 e 439 da CNAE 2.0 devem incluir a contribuição previdenciária –CPRB com alíquota de 4,5% no BDI referencial da contratação em comento, considerando seus impactos na tabela de encargos sociais.</t>
  </si>
  <si>
    <t xml:space="preserve">Os tributos IRPJ e CSLL, não devem integrar o cálculo do LDI (ou BDI), nem tampouco a planilha de custo direto, por se constituírem em tributos de natureza direta e personalística, que oneram pessoalmente o contrato, não devendo ser repassado à contratante (TCU - Acórdão 325/2007). </t>
  </si>
</sst>
</file>

<file path=xl/styles.xml><?xml version="1.0" encoding="utf-8"?>
<styleSheet xmlns="http://schemas.openxmlformats.org/spreadsheetml/2006/main">
  <numFmts count="11">
    <numFmt numFmtId="164" formatCode="General"/>
    <numFmt numFmtId="165" formatCode="#,##0.00"/>
    <numFmt numFmtId="166" formatCode="#,##0.00\ %"/>
    <numFmt numFmtId="167" formatCode="0.00%"/>
    <numFmt numFmtId="168" formatCode="[$R$-416]\ #,##0.00;[RED]\-[$R$-416]\ #,##0.00"/>
    <numFmt numFmtId="169" formatCode="0.00"/>
    <numFmt numFmtId="170" formatCode="#,##0.00_);\(#,##0.00\)"/>
    <numFmt numFmtId="171" formatCode="_(* #,##0.00_);_(* \(#,##0.00\);_(* \-??_);_(@_)"/>
    <numFmt numFmtId="172" formatCode="#,##0.00_ ;\-#,##0.00\ "/>
    <numFmt numFmtId="173" formatCode="mmm/yy"/>
    <numFmt numFmtId="174" formatCode="0.000%"/>
  </numFmts>
  <fonts count="42">
    <font>
      <sz val="10"/>
      <name val="Arial"/>
      <family val="2"/>
      <charset val="1"/>
    </font>
    <font>
      <sz val="10"/>
      <name val="Arial"/>
      <family val="0"/>
    </font>
    <font>
      <sz val="10"/>
      <name val="Arial"/>
      <family val="0"/>
    </font>
    <font>
      <sz val="10"/>
      <name val="Arial"/>
      <family val="0"/>
    </font>
    <font>
      <sz val="11"/>
      <name val="Arial"/>
      <family val="1"/>
      <charset val="1"/>
    </font>
    <font>
      <b val="true"/>
      <sz val="11"/>
      <name val="Arial"/>
      <family val="1"/>
      <charset val="1"/>
    </font>
    <font>
      <b val="true"/>
      <sz val="10"/>
      <name val="Arial"/>
      <family val="1"/>
      <charset val="1"/>
    </font>
    <font>
      <b val="true"/>
      <sz val="10"/>
      <color rgb="FF000000"/>
      <name val="Arial"/>
      <family val="1"/>
      <charset val="1"/>
    </font>
    <font>
      <sz val="10"/>
      <color rgb="FF000000"/>
      <name val="Arial"/>
      <family val="1"/>
      <charset val="1"/>
    </font>
    <font>
      <sz val="10"/>
      <name val="Arial"/>
      <family val="1"/>
      <charset val="1"/>
    </font>
    <font>
      <b val="true"/>
      <sz val="16"/>
      <color rgb="FF000000"/>
      <name val="Arial"/>
      <family val="2"/>
      <charset val="1"/>
    </font>
    <font>
      <b val="true"/>
      <sz val="20"/>
      <color rgb="FF000000"/>
      <name val="Arial"/>
      <family val="2"/>
      <charset val="1"/>
    </font>
    <font>
      <sz val="14"/>
      <color rgb="FF000000"/>
      <name val="Arial"/>
      <family val="2"/>
      <charset val="1"/>
    </font>
    <font>
      <b val="true"/>
      <sz val="11"/>
      <color rgb="FF000000"/>
      <name val="Calibri"/>
      <family val="2"/>
      <charset val="1"/>
    </font>
    <font>
      <sz val="10"/>
      <color rgb="FF000000"/>
      <name val="Arial"/>
      <family val="2"/>
      <charset val="1"/>
    </font>
    <font>
      <b val="true"/>
      <sz val="10"/>
      <color rgb="FF000000"/>
      <name val="Arial"/>
      <family val="2"/>
      <charset val="1"/>
    </font>
    <font>
      <b val="true"/>
      <sz val="10"/>
      <name val="Arial"/>
      <family val="2"/>
      <charset val="1"/>
    </font>
    <font>
      <sz val="10"/>
      <name val="Arial Narrow"/>
      <family val="2"/>
      <charset val="1"/>
    </font>
    <font>
      <b val="true"/>
      <sz val="14"/>
      <name val="Arial Narrow"/>
      <family val="2"/>
      <charset val="1"/>
    </font>
    <font>
      <sz val="9"/>
      <name val="Arial Narrow"/>
      <family val="2"/>
      <charset val="1"/>
    </font>
    <font>
      <b val="true"/>
      <sz val="9"/>
      <name val="Arial Narrow"/>
      <family val="2"/>
      <charset val="1"/>
    </font>
    <font>
      <b val="true"/>
      <sz val="12"/>
      <name val="Times New Roman"/>
      <family val="1"/>
      <charset val="1"/>
    </font>
    <font>
      <sz val="12"/>
      <name val="Times New Roman"/>
      <family val="1"/>
      <charset val="1"/>
    </font>
    <font>
      <u val="single"/>
      <sz val="9"/>
      <name val="Arial Narrow"/>
      <family val="2"/>
      <charset val="1"/>
    </font>
    <font>
      <sz val="12"/>
      <name val="Arial Narrow"/>
      <family val="2"/>
      <charset val="1"/>
    </font>
    <font>
      <b val="true"/>
      <sz val="12"/>
      <name val="Arial Narrow"/>
      <family val="2"/>
      <charset val="1"/>
    </font>
    <font>
      <b val="true"/>
      <sz val="10"/>
      <name val="Arial Narrow"/>
      <family val="2"/>
      <charset val="1"/>
    </font>
    <font>
      <b val="true"/>
      <sz val="16"/>
      <name val="Arial Narrow"/>
      <family val="2"/>
      <charset val="1"/>
    </font>
    <font>
      <b val="true"/>
      <u val="single"/>
      <sz val="10"/>
      <color rgb="FFFF0000"/>
      <name val="Arial Narrow"/>
      <family val="2"/>
      <charset val="1"/>
    </font>
    <font>
      <sz val="10"/>
      <color rgb="FFFF0000"/>
      <name val="Arial Narrow"/>
      <family val="2"/>
      <charset val="1"/>
    </font>
    <font>
      <b val="true"/>
      <sz val="10"/>
      <color rgb="FFFF0000"/>
      <name val="Arial Narrow"/>
      <family val="2"/>
      <charset val="1"/>
    </font>
    <font>
      <sz val="11"/>
      <name val="Arial"/>
      <family val="2"/>
      <charset val="1"/>
    </font>
    <font>
      <sz val="11"/>
      <name val="Times New Roman"/>
      <family val="1"/>
      <charset val="1"/>
    </font>
    <font>
      <sz val="12"/>
      <color rgb="FF000000"/>
      <name val="Arial"/>
      <family val="2"/>
      <charset val="1"/>
    </font>
    <font>
      <sz val="10"/>
      <color rgb="FFFFFFFF"/>
      <name val="Arial"/>
      <family val="2"/>
      <charset val="1"/>
    </font>
    <font>
      <b val="true"/>
      <sz val="10"/>
      <color rgb="FFFFFFFF"/>
      <name val="Arial"/>
      <family val="2"/>
      <charset val="1"/>
    </font>
    <font>
      <sz val="8"/>
      <color rgb="FF000000"/>
      <name val="Arial"/>
      <family val="2"/>
      <charset val="1"/>
    </font>
    <font>
      <sz val="11"/>
      <color rgb="FF000000"/>
      <name val="Calibri"/>
      <family val="2"/>
      <charset val="1"/>
    </font>
    <font>
      <sz val="10"/>
      <color rgb="FF0000FF"/>
      <name val="Arial"/>
      <family val="2"/>
      <charset val="1"/>
    </font>
    <font>
      <b val="true"/>
      <sz val="9"/>
      <color rgb="FF000000"/>
      <name val="Arial"/>
      <family val="2"/>
      <charset val="1"/>
    </font>
    <font>
      <sz val="9"/>
      <color rgb="FF000000"/>
      <name val="Arial"/>
      <family val="2"/>
      <charset val="1"/>
    </font>
    <font>
      <b val="true"/>
      <sz val="11"/>
      <name val="Arial"/>
      <family val="2"/>
      <charset val="1"/>
    </font>
  </fonts>
  <fills count="13">
    <fill>
      <patternFill patternType="none"/>
    </fill>
    <fill>
      <patternFill patternType="gray125"/>
    </fill>
    <fill>
      <patternFill patternType="solid">
        <fgColor rgb="FFFFFFFF"/>
        <bgColor rgb="FFF5F5F5"/>
      </patternFill>
    </fill>
    <fill>
      <patternFill patternType="solid">
        <fgColor rgb="FFD8ECF6"/>
        <bgColor rgb="FFDFF0D8"/>
      </patternFill>
    </fill>
    <fill>
      <patternFill patternType="solid">
        <fgColor rgb="FFDFF0D8"/>
        <bgColor rgb="FFDDE8CB"/>
      </patternFill>
    </fill>
    <fill>
      <patternFill patternType="solid">
        <fgColor rgb="FFF7F3DF"/>
        <bgColor rgb="FFF5F5F5"/>
      </patternFill>
    </fill>
    <fill>
      <patternFill patternType="solid">
        <fgColor rgb="FFA6A6A6"/>
        <bgColor rgb="FFAEB3B6"/>
      </patternFill>
    </fill>
    <fill>
      <patternFill patternType="solid">
        <fgColor rgb="FFDDE8CB"/>
        <bgColor rgb="FFDFF0D8"/>
      </patternFill>
    </fill>
    <fill>
      <patternFill patternType="solid">
        <fgColor rgb="FF99CC00"/>
        <bgColor rgb="FFFFCC00"/>
      </patternFill>
    </fill>
    <fill>
      <patternFill patternType="solid">
        <fgColor rgb="FF00FFFF"/>
        <bgColor rgb="FF00FFFF"/>
      </patternFill>
    </fill>
    <fill>
      <patternFill patternType="solid">
        <fgColor rgb="FFB4C7DC"/>
        <bgColor rgb="FFCCCCCC"/>
      </patternFill>
    </fill>
    <fill>
      <patternFill patternType="solid">
        <fgColor rgb="FF008080"/>
        <bgColor rgb="FF008080"/>
      </patternFill>
    </fill>
    <fill>
      <patternFill patternType="solid">
        <fgColor rgb="FFF5F5F5"/>
        <bgColor rgb="FFF7F3DF"/>
      </patternFill>
    </fill>
  </fills>
  <borders count="48">
    <border diagonalUp="false" diagonalDown="false">
      <left/>
      <right/>
      <top/>
      <bottom/>
      <diagonal/>
    </border>
    <border diagonalUp="false" diagonalDown="false">
      <left style="thin">
        <color rgb="FFCCCCCC"/>
      </left>
      <right style="thin">
        <color rgb="FFCCCCCC"/>
      </right>
      <top style="thin">
        <color rgb="FFCCCCCC"/>
      </top>
      <bottom style="thin">
        <color rgb="FFCCCCCC"/>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style="hair"/>
      <right style="hair"/>
      <top style="hair"/>
      <bottom style="hair"/>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double"/>
      <right/>
      <top style="double"/>
      <bottom/>
      <diagonal/>
    </border>
    <border diagonalUp="false" diagonalDown="false">
      <left/>
      <right/>
      <top style="double"/>
      <bottom/>
      <diagonal/>
    </border>
    <border diagonalUp="false" diagonalDown="false">
      <left/>
      <right style="double"/>
      <top style="double"/>
      <bottom/>
      <diagonal/>
    </border>
    <border diagonalUp="false" diagonalDown="false">
      <left style="double"/>
      <right style="double"/>
      <top/>
      <bottom style="double"/>
      <diagonal/>
    </border>
    <border diagonalUp="false" diagonalDown="false">
      <left style="double"/>
      <right/>
      <top/>
      <bottom/>
      <diagonal/>
    </border>
    <border diagonalUp="false" diagonalDown="false">
      <left/>
      <right style="double"/>
      <top/>
      <bottom/>
      <diagonal/>
    </border>
    <border diagonalUp="false" diagonalDown="false">
      <left style="double"/>
      <right/>
      <top/>
      <bottom style="double"/>
      <diagonal/>
    </border>
    <border diagonalUp="false" diagonalDown="false">
      <left/>
      <right/>
      <top/>
      <bottom style="double"/>
      <diagonal/>
    </border>
    <border diagonalUp="false" diagonalDown="false">
      <left/>
      <right style="double"/>
      <top/>
      <bottom style="double"/>
      <diagonal/>
    </border>
    <border diagonalUp="false" diagonalDown="false">
      <left style="double"/>
      <right style="double"/>
      <top style="double"/>
      <bottom style="double"/>
      <diagonal/>
    </border>
    <border diagonalUp="false" diagonalDown="false">
      <left style="double"/>
      <right style="double"/>
      <top/>
      <bottom/>
      <diagonal/>
    </border>
    <border diagonalUp="false" diagonalDown="false">
      <left style="double"/>
      <right style="double"/>
      <top style="double"/>
      <bottom/>
      <diagonal/>
    </border>
    <border diagonalUp="false" diagonalDown="false">
      <left style="thin"/>
      <right style="thin"/>
      <top style="thin"/>
      <bottom/>
      <diagonal/>
    </border>
    <border diagonalUp="false" diagonalDown="false">
      <left style="medium"/>
      <right style="medium"/>
      <top style="medium"/>
      <bottom style="medium"/>
      <diagonal/>
    </border>
    <border diagonalUp="false" diagonalDown="false">
      <left style="thin"/>
      <right style="thin"/>
      <top/>
      <bottom/>
      <diagonal/>
    </border>
    <border diagonalUp="false" diagonalDown="false">
      <left style="medium"/>
      <right/>
      <top style="medium"/>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hair"/>
      <diagonal/>
    </border>
    <border diagonalUp="false" diagonalDown="false">
      <left style="thin"/>
      <right style="thin"/>
      <top style="hair"/>
      <bottom style="hair"/>
      <diagonal/>
    </border>
    <border diagonalUp="false" diagonalDown="false">
      <left style="thick"/>
      <right/>
      <top style="thick"/>
      <bottom style="thick"/>
      <diagonal/>
    </border>
    <border diagonalUp="false" diagonalDown="false">
      <left/>
      <right/>
      <top style="thick"/>
      <bottom style="thick"/>
      <diagonal/>
    </border>
    <border diagonalUp="false" diagonalDown="false">
      <left/>
      <right style="thick"/>
      <top style="thick"/>
      <bottom style="thick"/>
      <diagonal/>
    </border>
    <border diagonalUp="false" diagonalDown="false">
      <left style="thin"/>
      <right style="thin"/>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hair"/>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style="medium">
        <color rgb="FFDDDDDD"/>
      </right>
      <top/>
      <bottom style="dotted">
        <color rgb="FFD5D5D5"/>
      </bottom>
      <diagonal/>
    </border>
    <border diagonalUp="false" diagonalDown="false">
      <left/>
      <right style="medium">
        <color rgb="FFDDDDDD"/>
      </right>
      <top/>
      <bottom style="medium">
        <color rgb="FFAEB3B6"/>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18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20" applyFont="true" applyBorder="false" applyAlignment="true" applyProtection="false">
      <alignment horizontal="left" vertical="top" textRotation="0" wrapText="true" indent="0" shrinkToFit="false"/>
      <protection locked="true" hidden="false"/>
    </xf>
    <xf numFmtId="164" fontId="5" fillId="2" borderId="0" xfId="20" applyFont="true" applyBorder="true" applyAlignment="true" applyProtection="false">
      <alignment horizontal="left" vertical="top" textRotation="0" wrapText="true" indent="0" shrinkToFit="false"/>
      <protection locked="true" hidden="false"/>
    </xf>
    <xf numFmtId="164" fontId="6" fillId="2" borderId="0" xfId="20" applyFont="true" applyBorder="false" applyAlignment="true" applyProtection="false">
      <alignment horizontal="left" vertical="top" textRotation="0" wrapText="true" indent="0" shrinkToFit="false"/>
      <protection locked="true" hidden="false"/>
    </xf>
    <xf numFmtId="164" fontId="6" fillId="2" borderId="0" xfId="20" applyFont="true" applyBorder="true" applyAlignment="true" applyProtection="false">
      <alignment horizontal="left" vertical="top" textRotation="0" wrapText="true" indent="0" shrinkToFit="false"/>
      <protection locked="true" hidden="false"/>
    </xf>
    <xf numFmtId="164" fontId="5" fillId="2" borderId="0" xfId="20" applyFont="true" applyBorder="true" applyAlignment="true" applyProtection="false">
      <alignment horizontal="center" vertical="bottom" textRotation="0" wrapText="true" indent="0" shrinkToFit="false"/>
      <protection locked="true" hidden="false"/>
    </xf>
    <xf numFmtId="164" fontId="5" fillId="2" borderId="1" xfId="20" applyFont="true" applyBorder="true" applyAlignment="true" applyProtection="false">
      <alignment horizontal="left" vertical="top" textRotation="0" wrapText="true" indent="0" shrinkToFit="false"/>
      <protection locked="true" hidden="false"/>
    </xf>
    <xf numFmtId="164" fontId="5" fillId="2" borderId="1" xfId="20" applyFont="true" applyBorder="true" applyAlignment="true" applyProtection="false">
      <alignment horizontal="right" vertical="top" textRotation="0" wrapText="true" indent="0" shrinkToFit="false"/>
      <protection locked="true" hidden="false"/>
    </xf>
    <xf numFmtId="164" fontId="5" fillId="2" borderId="1" xfId="20" applyFont="true" applyBorder="true" applyAlignment="true" applyProtection="false">
      <alignment horizontal="center" vertical="top" textRotation="0" wrapText="true" indent="0" shrinkToFit="false"/>
      <protection locked="true" hidden="false"/>
    </xf>
    <xf numFmtId="164" fontId="7" fillId="3" borderId="1" xfId="20" applyFont="true" applyBorder="true" applyAlignment="true" applyProtection="false">
      <alignment horizontal="left" vertical="top" textRotation="0" wrapText="true" indent="0" shrinkToFit="false"/>
      <protection locked="true" hidden="false"/>
    </xf>
    <xf numFmtId="164" fontId="7" fillId="3" borderId="1" xfId="20" applyFont="true" applyBorder="true" applyAlignment="true" applyProtection="false">
      <alignment horizontal="right" vertical="top" textRotation="0" wrapText="true" indent="0" shrinkToFit="false"/>
      <protection locked="true" hidden="false"/>
    </xf>
    <xf numFmtId="165" fontId="7" fillId="3" borderId="1" xfId="20" applyFont="true" applyBorder="true" applyAlignment="true" applyProtection="false">
      <alignment horizontal="right" vertical="top" textRotation="0" wrapText="true" indent="0" shrinkToFit="false"/>
      <protection locked="true" hidden="false"/>
    </xf>
    <xf numFmtId="166" fontId="7" fillId="3" borderId="1" xfId="20" applyFont="true" applyBorder="true" applyAlignment="true" applyProtection="false">
      <alignment horizontal="right" vertical="top"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8" fillId="4" borderId="1" xfId="20" applyFont="true" applyBorder="true" applyAlignment="true" applyProtection="false">
      <alignment horizontal="left" vertical="top" textRotation="0" wrapText="true" indent="0" shrinkToFit="false"/>
      <protection locked="true" hidden="false"/>
    </xf>
    <xf numFmtId="164" fontId="8" fillId="4" borderId="1" xfId="20" applyFont="true" applyBorder="true" applyAlignment="true" applyProtection="false">
      <alignment horizontal="right" vertical="top" textRotation="0" wrapText="true" indent="0" shrinkToFit="false"/>
      <protection locked="true" hidden="false"/>
    </xf>
    <xf numFmtId="164" fontId="8" fillId="4" borderId="1" xfId="20" applyFont="true" applyBorder="true" applyAlignment="true" applyProtection="false">
      <alignment horizontal="center" vertical="top" textRotation="0" wrapText="true" indent="0" shrinkToFit="false"/>
      <protection locked="true" hidden="false"/>
    </xf>
    <xf numFmtId="165" fontId="8" fillId="4" borderId="1" xfId="20" applyFont="true" applyBorder="true" applyAlignment="true" applyProtection="false">
      <alignment horizontal="right" vertical="top" textRotation="0" wrapText="true" indent="0" shrinkToFit="false"/>
      <protection locked="true" hidden="false"/>
    </xf>
    <xf numFmtId="166" fontId="8" fillId="4" borderId="1" xfId="20" applyFont="true" applyBorder="true" applyAlignment="true" applyProtection="false">
      <alignment horizontal="right" vertical="top" textRotation="0" wrapText="true" indent="0" shrinkToFit="false"/>
      <protection locked="true" hidden="false"/>
    </xf>
    <xf numFmtId="164" fontId="8" fillId="5" borderId="1" xfId="20" applyFont="true" applyBorder="true" applyAlignment="true" applyProtection="false">
      <alignment horizontal="left" vertical="top" textRotation="0" wrapText="true" indent="0" shrinkToFit="false"/>
      <protection locked="true" hidden="false"/>
    </xf>
    <xf numFmtId="164" fontId="8" fillId="5" borderId="1" xfId="20" applyFont="true" applyBorder="true" applyAlignment="true" applyProtection="false">
      <alignment horizontal="right" vertical="top" textRotation="0" wrapText="true" indent="0" shrinkToFit="false"/>
      <protection locked="true" hidden="false"/>
    </xf>
    <xf numFmtId="164" fontId="8" fillId="5" borderId="1" xfId="20" applyFont="true" applyBorder="true" applyAlignment="true" applyProtection="false">
      <alignment horizontal="center" vertical="top" textRotation="0" wrapText="true" indent="0" shrinkToFit="false"/>
      <protection locked="true" hidden="false"/>
    </xf>
    <xf numFmtId="165" fontId="8" fillId="5" borderId="1" xfId="20" applyFont="true" applyBorder="true" applyAlignment="true" applyProtection="false">
      <alignment horizontal="right" vertical="top" textRotation="0" wrapText="true" indent="0" shrinkToFit="false"/>
      <protection locked="true" hidden="false"/>
    </xf>
    <xf numFmtId="166" fontId="8" fillId="5" borderId="1" xfId="20" applyFont="true" applyBorder="true" applyAlignment="true" applyProtection="false">
      <alignment horizontal="right" vertical="top" textRotation="0" wrapText="true" indent="0" shrinkToFit="false"/>
      <protection locked="true" hidden="false"/>
    </xf>
    <xf numFmtId="164" fontId="6" fillId="2" borderId="0" xfId="20" applyFont="true" applyBorder="false" applyAlignment="true" applyProtection="false">
      <alignment horizontal="right" vertical="top" textRotation="0" wrapText="true" indent="0" shrinkToFit="false"/>
      <protection locked="true" hidden="false"/>
    </xf>
    <xf numFmtId="168" fontId="6" fillId="2" borderId="0" xfId="20" applyFont="true" applyBorder="false" applyAlignment="true" applyProtection="false">
      <alignment horizontal="right" vertical="top" textRotation="0" wrapText="true" indent="0" shrinkToFit="false"/>
      <protection locked="true" hidden="false"/>
    </xf>
    <xf numFmtId="167" fontId="6" fillId="2" borderId="0" xfId="20" applyFont="true" applyBorder="false" applyAlignment="true" applyProtection="false">
      <alignment horizontal="center" vertical="top" textRotation="0" wrapText="true" indent="0" shrinkToFit="false"/>
      <protection locked="true" hidden="false"/>
    </xf>
    <xf numFmtId="164" fontId="9" fillId="2" borderId="0" xfId="20" applyFont="true" applyBorder="false" applyAlignment="true" applyProtection="false">
      <alignment horizontal="center" vertical="top" textRotation="0" wrapText="true" indent="0" shrinkToFit="false"/>
      <protection locked="true" hidden="false"/>
    </xf>
    <xf numFmtId="164" fontId="6" fillId="2" borderId="0" xfId="20" applyFont="true" applyBorder="true" applyAlignment="true" applyProtection="false">
      <alignment horizontal="right" vertical="top" textRotation="0" wrapText="true" indent="0" shrinkToFit="false"/>
      <protection locked="true" hidden="false"/>
    </xf>
    <xf numFmtId="164" fontId="9" fillId="2" borderId="0" xfId="20" applyFont="true" applyBorder="false" applyAlignment="true" applyProtection="false">
      <alignment horizontal="left" vertical="top" textRotation="0" wrapText="true" indent="0" shrinkToFit="false"/>
      <protection locked="true" hidden="false"/>
    </xf>
    <xf numFmtId="168" fontId="6" fillId="2" borderId="0" xfId="20" applyFont="true" applyBorder="true" applyAlignment="true" applyProtection="false">
      <alignment horizontal="right" vertical="top" textRotation="0" wrapText="true" indent="0" shrinkToFit="false"/>
      <protection locked="true" hidden="false"/>
    </xf>
    <xf numFmtId="164" fontId="6" fillId="2" borderId="0" xfId="20" applyFont="true" applyBorder="false" applyAlignment="true" applyProtection="false">
      <alignment horizontal="center" vertical="top" textRotation="0" wrapText="true" indent="0" shrinkToFit="false"/>
      <protection locked="true" hidden="false"/>
    </xf>
    <xf numFmtId="164" fontId="9" fillId="2" borderId="0" xfId="20" applyFont="true" applyBorder="true" applyAlignment="true" applyProtection="false">
      <alignment horizontal="center" vertical="top" textRotation="0" wrapText="true" indent="0" shrinkToFit="false"/>
      <protection locked="true" hidden="false"/>
    </xf>
    <xf numFmtId="167"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0" fillId="0" borderId="0" xfId="0" applyFont="false" applyBorder="false" applyAlignment="true" applyProtection="false">
      <alignment horizontal="right"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true" applyProtection="false">
      <alignment horizontal="general" vertical="center" textRotation="0" wrapText="false" indent="0" shrinkToFit="false"/>
      <protection locked="true" hidden="false"/>
    </xf>
    <xf numFmtId="164" fontId="12" fillId="6" borderId="6" xfId="0" applyFont="true" applyBorder="true" applyAlignment="true" applyProtection="false">
      <alignment horizontal="center" vertical="center" textRotation="0" wrapText="false" indent="0" shrinkToFit="false"/>
      <protection locked="true" hidden="false"/>
    </xf>
    <xf numFmtId="165" fontId="0" fillId="0" borderId="7" xfId="0" applyFont="false" applyBorder="tru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false">
      <alignment horizontal="center" vertical="bottom" textRotation="0" wrapText="false" indent="0" shrinkToFit="false"/>
      <protection locked="true" hidden="false"/>
    </xf>
    <xf numFmtId="164" fontId="0" fillId="0" borderId="6" xfId="0" applyFont="false" applyBorder="true" applyAlignment="true" applyProtection="false">
      <alignment horizontal="general" vertical="bottom" textRotation="0" wrapText="fals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15" fillId="0" borderId="6" xfId="0" applyFont="true" applyBorder="true" applyAlignment="true" applyProtection="false">
      <alignment horizontal="center" vertical="bottom" textRotation="0" wrapText="false" indent="0" shrinkToFit="false"/>
      <protection locked="true" hidden="false"/>
    </xf>
    <xf numFmtId="164" fontId="15" fillId="0" borderId="6" xfId="0" applyFont="true" applyBorder="true" applyAlignment="true" applyProtection="false">
      <alignment horizontal="left" vertical="bottom" textRotation="0" wrapText="false" indent="0" shrinkToFit="false"/>
      <protection locked="true" hidden="false"/>
    </xf>
    <xf numFmtId="164" fontId="15" fillId="0" borderId="6" xfId="0" applyFont="true" applyBorder="tru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false">
      <alignment horizontal="general" vertical="bottom" textRotation="0" wrapText="false" indent="0" shrinkToFit="false"/>
      <protection locked="true" hidden="false"/>
    </xf>
    <xf numFmtId="167" fontId="14" fillId="0" borderId="6" xfId="0" applyFont="true" applyBorder="true" applyAlignment="true" applyProtection="false">
      <alignment horizontal="center" vertical="bottom" textRotation="0" wrapText="false" indent="0" shrinkToFit="false"/>
      <protection locked="true" hidden="false"/>
    </xf>
    <xf numFmtId="164" fontId="15" fillId="0" borderId="6" xfId="0" applyFont="true" applyBorder="true" applyAlignment="true" applyProtection="false">
      <alignment horizontal="right" vertical="bottom" textRotation="0" wrapText="false" indent="0" shrinkToFit="false"/>
      <protection locked="true" hidden="false"/>
    </xf>
    <xf numFmtId="167" fontId="15" fillId="0" borderId="6" xfId="0" applyFont="true" applyBorder="true" applyAlignment="true" applyProtection="false">
      <alignment horizontal="center" vertical="bottom" textRotation="0" wrapText="false" indent="0" shrinkToFit="false"/>
      <protection locked="true" hidden="false"/>
    </xf>
    <xf numFmtId="165" fontId="0" fillId="0" borderId="0" xfId="0" applyFont="false" applyBorder="false" applyAlignment="true" applyProtection="false">
      <alignment horizontal="general" vertical="center" textRotation="0" wrapText="false" indent="0" shrinkToFit="false"/>
      <protection locked="true" hidden="false"/>
    </xf>
    <xf numFmtId="165" fontId="16" fillId="0" borderId="6" xfId="0" applyFont="true" applyBorder="true" applyAlignment="true" applyProtection="false">
      <alignment horizontal="center" vertical="center" textRotation="0" wrapText="false" indent="0" shrinkToFit="false"/>
      <protection locked="true" hidden="false"/>
    </xf>
    <xf numFmtId="165" fontId="16" fillId="7" borderId="6" xfId="0" applyFont="true" applyBorder="true" applyAlignment="true" applyProtection="false">
      <alignment horizontal="general" vertical="center" textRotation="0" wrapText="false" indent="0" shrinkToFit="false"/>
      <protection locked="true" hidden="false"/>
    </xf>
    <xf numFmtId="167" fontId="16" fillId="7" borderId="6"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0" borderId="6" xfId="0" applyFont="false" applyBorder="true" applyAlignment="true" applyProtection="false">
      <alignment horizontal="center" vertical="bottom" textRotation="0" wrapText="false" indent="0" shrinkToFit="false"/>
      <protection locked="true" hidden="false"/>
    </xf>
    <xf numFmtId="164" fontId="0" fillId="0" borderId="8" xfId="0" applyFont="false" applyBorder="true" applyAlignment="true" applyProtection="false">
      <alignment horizontal="general" vertical="center" textRotation="0" wrapText="false" indent="0" shrinkToFit="false"/>
      <protection locked="true" hidden="false"/>
    </xf>
    <xf numFmtId="165" fontId="0" fillId="0" borderId="9" xfId="0" applyFont="false" applyBorder="true" applyAlignment="true" applyProtection="false">
      <alignment horizontal="right" vertical="center" textRotation="0" wrapText="false" indent="0" shrinkToFit="false"/>
      <protection locked="true" hidden="false"/>
    </xf>
    <xf numFmtId="165" fontId="0" fillId="0" borderId="10" xfId="0" applyFont="false" applyBorder="true" applyAlignment="true" applyProtection="false">
      <alignment horizontal="right" vertical="center" textRotation="0" wrapText="fals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xf numFmtId="164" fontId="17" fillId="2" borderId="11" xfId="0" applyFont="true" applyBorder="true" applyAlignment="true" applyProtection="false">
      <alignment horizontal="general" vertical="bottom" textRotation="0" wrapText="false" indent="0" shrinkToFit="false"/>
      <protection locked="true" hidden="false"/>
    </xf>
    <xf numFmtId="164" fontId="18" fillId="2" borderId="12" xfId="0" applyFont="true" applyBorder="true" applyAlignment="true" applyProtection="true">
      <alignment horizontal="center" vertical="bottom" textRotation="0" wrapText="false" indent="0" shrinkToFit="false"/>
      <protection locked="false" hidden="false"/>
    </xf>
    <xf numFmtId="164" fontId="17" fillId="2" borderId="12" xfId="0" applyFont="true" applyBorder="true" applyAlignment="true" applyProtection="false">
      <alignment horizontal="general" vertical="bottom" textRotation="0" wrapText="false" indent="0" shrinkToFit="false"/>
      <protection locked="true" hidden="false"/>
    </xf>
    <xf numFmtId="164" fontId="17" fillId="0" borderId="12" xfId="0" applyFont="true" applyBorder="true" applyAlignment="true" applyProtection="false">
      <alignment horizontal="general" vertical="bottom" textRotation="0" wrapText="false" indent="0" shrinkToFit="false"/>
      <protection locked="true" hidden="false"/>
    </xf>
    <xf numFmtId="164" fontId="17" fillId="0" borderId="12" xfId="0" applyFont="true" applyBorder="true" applyAlignment="true" applyProtection="true">
      <alignment horizontal="general" vertical="bottom" textRotation="0" wrapText="false" indent="0" shrinkToFit="false"/>
      <protection locked="false" hidden="false"/>
    </xf>
    <xf numFmtId="164" fontId="17" fillId="0" borderId="13" xfId="0" applyFont="true" applyBorder="true" applyAlignment="true" applyProtection="false">
      <alignment horizontal="general" vertical="bottom" textRotation="0" wrapText="false" indent="0" shrinkToFit="false"/>
      <protection locked="true" hidden="false"/>
    </xf>
    <xf numFmtId="164" fontId="18" fillId="2" borderId="14" xfId="0" applyFont="true" applyBorder="true" applyAlignment="true" applyProtection="true">
      <alignment horizontal="center" vertical="center" textRotation="0" wrapText="false" indent="0" shrinkToFit="false"/>
      <protection locked="false" hidden="false"/>
    </xf>
    <xf numFmtId="164" fontId="19" fillId="2" borderId="15" xfId="0" applyFont="true" applyBorder="true" applyAlignment="true" applyProtection="false">
      <alignment horizontal="general" vertical="bottom" textRotation="0" wrapText="false" indent="0" shrinkToFit="false"/>
      <protection locked="true" hidden="false"/>
    </xf>
    <xf numFmtId="164" fontId="20" fillId="0" borderId="0" xfId="0" applyFont="true" applyBorder="false" applyAlignment="true" applyProtection="true">
      <alignment horizontal="center" vertical="bottom" textRotation="0" wrapText="false" indent="0" shrinkToFit="false"/>
      <protection locked="false" hidden="false"/>
    </xf>
    <xf numFmtId="164" fontId="19" fillId="0" borderId="0" xfId="0" applyFont="true" applyBorder="false" applyAlignment="true" applyProtection="false">
      <alignment horizontal="general" vertical="bottom" textRotation="0" wrapText="fals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false" hidden="false"/>
    </xf>
    <xf numFmtId="164" fontId="19" fillId="0" borderId="16" xfId="0" applyFont="true" applyBorder="true" applyAlignment="true" applyProtection="false">
      <alignment horizontal="general" vertical="bottom" textRotation="0" wrapText="false" indent="0" shrinkToFit="false"/>
      <protection locked="true" hidden="false"/>
    </xf>
    <xf numFmtId="164" fontId="21" fillId="0" borderId="15" xfId="0" applyFont="true" applyBorder="true" applyAlignment="true" applyProtection="false">
      <alignment horizontal="left" vertical="bottom" textRotation="0" wrapText="false" indent="0" shrinkToFit="false"/>
      <protection locked="true" hidden="false"/>
    </xf>
    <xf numFmtId="164" fontId="21" fillId="0" borderId="15" xfId="0" applyFont="true" applyBorder="true" applyAlignment="tru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general" vertical="bottom" textRotation="0" wrapText="false" indent="0" shrinkToFit="false"/>
      <protection locked="true" hidden="false"/>
    </xf>
    <xf numFmtId="164" fontId="19" fillId="0" borderId="17" xfId="0" applyFont="true" applyBorder="true" applyAlignment="true" applyProtection="false">
      <alignment horizontal="general" vertical="bottom" textRotation="0" wrapText="false" indent="0" shrinkToFit="false"/>
      <protection locked="true" hidden="false"/>
    </xf>
    <xf numFmtId="164" fontId="19" fillId="0" borderId="18" xfId="0" applyFont="true" applyBorder="true" applyAlignment="true" applyProtection="false">
      <alignment horizontal="general" vertical="bottom" textRotation="0" wrapText="false" indent="0" shrinkToFit="false"/>
      <protection locked="true" hidden="false"/>
    </xf>
    <xf numFmtId="164" fontId="19" fillId="0" borderId="19" xfId="0" applyFont="true" applyBorder="true" applyAlignment="tru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general" vertical="bottom" textRotation="0" wrapText="false" indent="0" shrinkToFit="false"/>
      <protection locked="true" hidden="false"/>
    </xf>
    <xf numFmtId="164" fontId="25" fillId="0" borderId="20" xfId="0" applyFont="true" applyBorder="true" applyAlignment="true" applyProtection="false">
      <alignment horizontal="center" vertical="center" textRotation="0" wrapText="false" indent="0" shrinkToFit="false"/>
      <protection locked="true" hidden="false"/>
    </xf>
    <xf numFmtId="164" fontId="25" fillId="0" borderId="20" xfId="0" applyFont="true" applyBorder="true" applyAlignment="true" applyProtection="false">
      <alignment horizontal="center" vertical="center" textRotation="0" wrapText="true" indent="0" shrinkToFit="false"/>
      <protection locked="true" hidden="false"/>
    </xf>
    <xf numFmtId="164" fontId="26" fillId="8" borderId="21" xfId="0" applyFont="true" applyBorder="true" applyAlignment="true" applyProtection="false">
      <alignment horizontal="general" vertical="center" textRotation="0" wrapText="false" indent="0" shrinkToFit="false"/>
      <protection locked="true" hidden="false"/>
    </xf>
    <xf numFmtId="164" fontId="26" fillId="8" borderId="21" xfId="0" applyFont="true" applyBorder="true" applyAlignment="true" applyProtection="false">
      <alignment horizontal="center" vertical="center" textRotation="0" wrapText="false" indent="0" shrinkToFit="false"/>
      <protection locked="true" hidden="false"/>
    </xf>
    <xf numFmtId="164" fontId="17" fillId="9" borderId="22" xfId="0" applyFont="true" applyBorder="true" applyAlignment="true" applyProtection="false">
      <alignment horizontal="general" vertical="center" textRotation="0" wrapText="false" indent="0" shrinkToFit="false"/>
      <protection locked="true" hidden="false"/>
    </xf>
    <xf numFmtId="167" fontId="17" fillId="6" borderId="21" xfId="0" applyFont="true" applyBorder="true" applyAlignment="true" applyProtection="false">
      <alignment horizontal="center" vertical="center" textRotation="0" wrapText="false" indent="0" shrinkToFit="false"/>
      <protection locked="true" hidden="false"/>
    </xf>
    <xf numFmtId="169" fontId="17" fillId="10" borderId="21" xfId="0" applyFont="true" applyBorder="true" applyAlignment="true" applyProtection="false">
      <alignment horizontal="center" vertical="center" textRotation="0" wrapText="false" indent="0" shrinkToFit="false"/>
      <protection locked="true" hidden="false"/>
    </xf>
    <xf numFmtId="169" fontId="17" fillId="0" borderId="21" xfId="0" applyFont="true" applyBorder="true" applyAlignment="true" applyProtection="false">
      <alignment horizontal="center" vertical="center" textRotation="0" wrapText="false" indent="0" shrinkToFit="false"/>
      <protection locked="true" hidden="false"/>
    </xf>
    <xf numFmtId="164" fontId="17" fillId="9" borderId="21" xfId="0" applyFont="true" applyBorder="true" applyAlignment="true" applyProtection="false">
      <alignment horizontal="general" vertical="center" textRotation="0" wrapText="false" indent="0" shrinkToFit="false"/>
      <protection locked="true" hidden="false"/>
    </xf>
    <xf numFmtId="164" fontId="17" fillId="9" borderId="14" xfId="0" applyFont="true" applyBorder="true" applyAlignment="true" applyProtection="false">
      <alignment horizontal="general" vertical="center" textRotation="0" wrapText="false" indent="0" shrinkToFit="false"/>
      <protection locked="true" hidden="false"/>
    </xf>
    <xf numFmtId="167" fontId="17" fillId="6" borderId="14" xfId="0" applyFont="true" applyBorder="true" applyAlignment="true" applyProtection="false">
      <alignment horizontal="center" vertical="center" textRotation="0" wrapText="false" indent="0" shrinkToFit="false"/>
      <protection locked="true" hidden="false"/>
    </xf>
    <xf numFmtId="169" fontId="17" fillId="10" borderId="14" xfId="0" applyFont="true" applyBorder="true" applyAlignment="true" applyProtection="false">
      <alignment horizontal="center" vertical="center" textRotation="0" wrapText="false" indent="0" shrinkToFit="false"/>
      <protection locked="true" hidden="false"/>
    </xf>
    <xf numFmtId="169" fontId="17" fillId="0" borderId="14" xfId="0" applyFont="true" applyBorder="true" applyAlignment="true" applyProtection="false">
      <alignment horizontal="center" vertical="center" textRotation="0" wrapText="false" indent="0" shrinkToFit="false"/>
      <protection locked="true" hidden="false"/>
    </xf>
    <xf numFmtId="164" fontId="17" fillId="9" borderId="20" xfId="0" applyFont="true" applyBorder="true" applyAlignment="true" applyProtection="false">
      <alignment horizontal="general" vertical="center" textRotation="0" wrapText="false" indent="0" shrinkToFit="false"/>
      <protection locked="true" hidden="false"/>
    </xf>
    <xf numFmtId="169" fontId="17" fillId="0" borderId="20" xfId="0" applyFont="true" applyBorder="true" applyAlignment="true" applyProtection="false">
      <alignment horizontal="center" vertical="center" textRotation="0" wrapText="false" indent="0" shrinkToFit="false"/>
      <protection locked="true" hidden="false"/>
    </xf>
    <xf numFmtId="167" fontId="17" fillId="6" borderId="20" xfId="0" applyFont="true" applyBorder="true" applyAlignment="true" applyProtection="false">
      <alignment horizontal="center" vertical="center" textRotation="0" wrapText="false" indent="0" shrinkToFit="false"/>
      <protection locked="true" hidden="false"/>
    </xf>
    <xf numFmtId="170" fontId="17" fillId="0" borderId="0" xfId="0" applyFont="true" applyBorder="false" applyAlignment="true" applyProtection="false">
      <alignment horizontal="general" vertical="bottom" textRotation="0" wrapText="false" indent="0" shrinkToFit="false"/>
      <protection locked="true" hidden="false"/>
    </xf>
    <xf numFmtId="169" fontId="17" fillId="0" borderId="0" xfId="0" applyFont="true" applyBorder="false" applyAlignment="true" applyProtection="false">
      <alignment horizontal="general" vertical="bottom" textRotation="0" wrapText="false" indent="0" shrinkToFit="false"/>
      <protection locked="true" hidden="false"/>
    </xf>
    <xf numFmtId="164" fontId="26" fillId="0" borderId="23" xfId="0" applyFont="true" applyBorder="true" applyAlignment="true" applyProtection="false">
      <alignment horizontal="center" vertical="center" textRotation="0" wrapText="false" indent="0" shrinkToFit="false"/>
      <protection locked="true" hidden="false"/>
    </xf>
    <xf numFmtId="169" fontId="17" fillId="0" borderId="0" xfId="0" applyFont="true" applyBorder="false" applyAlignment="true" applyProtection="false">
      <alignment horizontal="general" vertical="center" textRotation="0" wrapText="false" indent="0" shrinkToFit="false"/>
      <protection locked="true" hidden="false"/>
    </xf>
    <xf numFmtId="164" fontId="26" fillId="0" borderId="24"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7" fillId="0" borderId="25" xfId="0" applyFont="true" applyBorder="true" applyAlignment="true" applyProtection="false">
      <alignment horizontal="general" vertical="center" textRotation="0" wrapText="false" indent="0" shrinkToFit="false"/>
      <protection locked="true" hidden="false"/>
    </xf>
    <xf numFmtId="164" fontId="26" fillId="0" borderId="26" xfId="0" applyFont="true" applyBorder="true" applyAlignment="true" applyProtection="false">
      <alignment horizontal="center" vertical="center" textRotation="0" wrapText="false" indent="0" shrinkToFit="false"/>
      <protection locked="true" hidden="false"/>
    </xf>
    <xf numFmtId="164" fontId="26" fillId="0" borderId="27" xfId="0" applyFont="true" applyBorder="true" applyAlignment="true" applyProtection="false">
      <alignment horizontal="center" vertical="center" textRotation="0" wrapText="false" indent="0" shrinkToFit="false"/>
      <protection locked="true" hidden="false"/>
    </xf>
    <xf numFmtId="164" fontId="26" fillId="0" borderId="28" xfId="0" applyFont="true" applyBorder="true" applyAlignment="true" applyProtection="false">
      <alignment horizontal="center" vertical="center" textRotation="0" wrapText="false" indent="0" shrinkToFit="false"/>
      <protection locked="true" hidden="false"/>
    </xf>
    <xf numFmtId="164" fontId="26" fillId="0" borderId="29" xfId="0" applyFont="true" applyBorder="true" applyAlignment="true" applyProtection="false">
      <alignment horizontal="center" vertical="center" textRotation="0" wrapText="false" indent="0" shrinkToFit="false"/>
      <protection locked="true" hidden="false"/>
    </xf>
    <xf numFmtId="164" fontId="17" fillId="0" borderId="25" xfId="0" applyFont="true" applyBorder="true" applyAlignment="true" applyProtection="false">
      <alignment horizontal="general" vertical="center" textRotation="0" wrapText="true" indent="0" shrinkToFit="false"/>
      <protection locked="true" hidden="false"/>
    </xf>
    <xf numFmtId="164" fontId="17" fillId="0" borderId="30" xfId="0" applyFont="true" applyBorder="true" applyAlignment="true" applyProtection="false">
      <alignment horizontal="left" vertical="center" textRotation="0" wrapText="false" indent="0" shrinkToFit="false"/>
      <protection locked="true" hidden="false"/>
    </xf>
    <xf numFmtId="171" fontId="17" fillId="0" borderId="30" xfId="0" applyFont="true" applyBorder="true" applyAlignment="true" applyProtection="false">
      <alignment horizontal="center" vertical="center" textRotation="0" wrapText="false" indent="0" shrinkToFit="false"/>
      <protection locked="true" hidden="false"/>
    </xf>
    <xf numFmtId="164" fontId="17" fillId="0" borderId="31" xfId="0" applyFont="true" applyBorder="true" applyAlignment="true" applyProtection="false">
      <alignment horizontal="left" vertical="center" textRotation="0" wrapText="false" indent="0" shrinkToFit="false"/>
      <protection locked="true" hidden="false"/>
    </xf>
    <xf numFmtId="171" fontId="17" fillId="0" borderId="31" xfId="0" applyFont="true" applyBorder="true" applyAlignment="true" applyProtection="false">
      <alignment horizontal="center" vertical="center" textRotation="0" wrapText="false" indent="0" shrinkToFit="false"/>
      <protection locked="true" hidden="false"/>
    </xf>
    <xf numFmtId="164" fontId="27" fillId="0" borderId="32" xfId="0" applyFont="true" applyBorder="true" applyAlignment="true" applyProtection="false">
      <alignment horizontal="right" vertical="center" textRotation="0" wrapText="false" indent="0" shrinkToFit="false"/>
      <protection locked="true" hidden="false"/>
    </xf>
    <xf numFmtId="167" fontId="27" fillId="0" borderId="33" xfId="0" applyFont="true" applyBorder="true" applyAlignment="true" applyProtection="false">
      <alignment horizontal="center" vertical="center" textRotation="0" wrapText="false" indent="0" shrinkToFit="false"/>
      <protection locked="true" hidden="false"/>
    </xf>
    <xf numFmtId="171" fontId="27" fillId="0" borderId="33" xfId="0" applyFont="true" applyBorder="true" applyAlignment="true" applyProtection="false">
      <alignment horizontal="general" vertical="center" textRotation="0" wrapText="false" indent="0" shrinkToFit="false"/>
      <protection locked="true" hidden="false"/>
    </xf>
    <xf numFmtId="171" fontId="27" fillId="0" borderId="34" xfId="0" applyFont="true" applyBorder="true" applyAlignment="true" applyProtection="false">
      <alignment horizontal="general" vertical="center" textRotation="0" wrapText="false" indent="0" shrinkToFit="false"/>
      <protection locked="true" hidden="false"/>
    </xf>
    <xf numFmtId="164" fontId="18" fillId="0" borderId="35" xfId="0" applyFont="true" applyBorder="true" applyAlignment="true" applyProtection="false">
      <alignment horizontal="center" vertical="center" textRotation="0" wrapText="false" indent="0" shrinkToFit="false"/>
      <protection locked="true" hidden="false"/>
    </xf>
    <xf numFmtId="164" fontId="17" fillId="0" borderId="36" xfId="0" applyFont="true" applyBorder="true" applyAlignment="true" applyProtection="false">
      <alignment horizontal="general" vertical="center" textRotation="0" wrapText="false" indent="0" shrinkToFit="false"/>
      <protection locked="true" hidden="false"/>
    </xf>
    <xf numFmtId="164" fontId="17" fillId="0" borderId="37" xfId="0" applyFont="true" applyBorder="true" applyAlignment="true" applyProtection="false">
      <alignment horizontal="general" vertical="center" textRotation="0" wrapText="false" indent="0" shrinkToFit="false"/>
      <protection locked="true" hidden="false"/>
    </xf>
    <xf numFmtId="164" fontId="17" fillId="0" borderId="38" xfId="0" applyFont="true" applyBorder="true" applyAlignment="true" applyProtection="false">
      <alignment horizontal="general" vertical="center" textRotation="0" wrapText="false" indent="0" shrinkToFit="false"/>
      <protection locked="true" hidden="false"/>
    </xf>
    <xf numFmtId="164" fontId="17" fillId="0" borderId="39" xfId="0" applyFont="true" applyBorder="true" applyAlignment="true" applyProtection="false">
      <alignment horizontal="general" vertical="center" textRotation="0" wrapText="false" indent="0" shrinkToFit="false"/>
      <protection locked="true" hidden="false"/>
    </xf>
    <xf numFmtId="164" fontId="17" fillId="0" borderId="40" xfId="0" applyFont="true" applyBorder="true" applyAlignment="true" applyProtection="false">
      <alignment horizontal="general" vertical="center" textRotation="0" wrapText="false" indent="0" shrinkToFit="false"/>
      <protection locked="true" hidden="false"/>
    </xf>
    <xf numFmtId="164" fontId="17" fillId="0" borderId="41" xfId="0" applyFont="true" applyBorder="true" applyAlignment="true" applyProtection="false">
      <alignment horizontal="left" vertical="center" textRotation="0" wrapText="false" indent="0" shrinkToFit="false"/>
      <protection locked="true" hidden="false"/>
    </xf>
    <xf numFmtId="171" fontId="17" fillId="0" borderId="41" xfId="0" applyFont="true" applyBorder="true" applyAlignment="true" applyProtection="false">
      <alignment horizontal="center" vertical="center" textRotation="0" wrapText="false" indent="0" shrinkToFit="false"/>
      <protection locked="true" hidden="false"/>
    </xf>
    <xf numFmtId="164" fontId="17" fillId="0" borderId="42" xfId="0" applyFont="true" applyBorder="true" applyAlignment="true" applyProtection="false">
      <alignment horizontal="general" vertical="center" textRotation="0" wrapText="false" indent="0" shrinkToFit="false"/>
      <protection locked="true" hidden="false"/>
    </xf>
    <xf numFmtId="164" fontId="17" fillId="0" borderId="43" xfId="0" applyFont="true" applyBorder="true" applyAlignment="true" applyProtection="false">
      <alignment horizontal="general" vertical="center" textRotation="0" wrapText="false" indent="0" shrinkToFit="false"/>
      <protection locked="true" hidden="false"/>
    </xf>
    <xf numFmtId="164" fontId="17" fillId="0" borderId="44" xfId="0" applyFont="true" applyBorder="true" applyAlignment="true" applyProtection="false">
      <alignment horizontal="general" vertical="center" textRotation="0" wrapText="false" indent="0" shrinkToFit="false"/>
      <protection locked="true" hidden="false"/>
    </xf>
    <xf numFmtId="164" fontId="26" fillId="6" borderId="9" xfId="0" applyFont="true" applyBorder="true" applyAlignment="true" applyProtection="false">
      <alignment horizontal="general" vertical="center" textRotation="0" wrapText="false" indent="0" shrinkToFit="false"/>
      <protection locked="true" hidden="false"/>
    </xf>
    <xf numFmtId="164" fontId="17" fillId="6" borderId="9" xfId="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general" vertical="center" textRotation="0" wrapText="false" indent="0" shrinkToFit="false"/>
      <protection locked="true" hidden="false"/>
    </xf>
    <xf numFmtId="164" fontId="29" fillId="0" borderId="0" xfId="0" applyFont="true" applyBorder="false" applyAlignment="tru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false" indent="0" shrinkToFit="false"/>
      <protection locked="true" hidden="false"/>
    </xf>
    <xf numFmtId="172" fontId="29" fillId="0" borderId="0" xfId="0" applyFont="true" applyBorder="false" applyAlignment="true" applyProtection="false">
      <alignment horizontal="general" vertical="center" textRotation="0" wrapText="false" indent="0" shrinkToFit="false"/>
      <protection locked="true" hidden="false"/>
    </xf>
    <xf numFmtId="164" fontId="29" fillId="0" borderId="0" xfId="0" applyFont="true" applyBorder="false" applyAlignment="true" applyProtection="false">
      <alignment horizontal="general" vertical="bottom" textRotation="0" wrapText="false" indent="0" shrinkToFit="false"/>
      <protection locked="true" hidden="false"/>
    </xf>
    <xf numFmtId="164" fontId="31" fillId="0" borderId="0" xfId="0" applyFont="true" applyBorder="false" applyAlignment="true" applyProtection="false">
      <alignment horizontal="right"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center" vertical="bottom" textRotation="0" wrapText="false" indent="0" shrinkToFit="false"/>
      <protection locked="true" hidden="false"/>
    </xf>
    <xf numFmtId="164" fontId="31" fillId="0" borderId="0" xfId="0" applyFont="true" applyBorder="false" applyAlignment="true" applyProtection="false">
      <alignment horizontal="center" vertical="bottom" textRotation="0" wrapText="false" indent="0" shrinkToFit="false"/>
      <protection locked="true" hidden="false"/>
    </xf>
    <xf numFmtId="164" fontId="31" fillId="0" borderId="0" xfId="0" applyFont="true" applyBorder="false" applyAlignment="true" applyProtection="false">
      <alignment horizontal="general" vertical="bottom" textRotation="0" wrapText="false" indent="0" shrinkToFit="false"/>
      <protection locked="true" hidden="false"/>
    </xf>
    <xf numFmtId="164" fontId="31" fillId="0" borderId="0" xfId="0" applyFont="true" applyBorder="true" applyAlignment="true" applyProtection="false">
      <alignment horizontal="center" vertical="bottom" textRotation="0" wrapText="fals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xf numFmtId="164" fontId="33" fillId="0" borderId="0" xfId="0" applyFont="true" applyBorder="true" applyAlignment="true" applyProtection="false">
      <alignment horizontal="left" vertical="center" textRotation="0" wrapText="true" indent="0" shrinkToFit="false"/>
      <protection locked="true" hidden="false"/>
    </xf>
    <xf numFmtId="164" fontId="33" fillId="0" borderId="0" xfId="0" applyFont="true" applyBorder="false" applyAlignment="true" applyProtection="false">
      <alignment horizontal="justify" vertical="bottom" textRotation="0" wrapText="false" indent="0" shrinkToFit="false"/>
      <protection locked="true" hidden="false"/>
    </xf>
    <xf numFmtId="164" fontId="34" fillId="11" borderId="0" xfId="0" applyFont="true" applyBorder="false" applyAlignment="true" applyProtection="false">
      <alignment horizontal="center" vertical="bottom" textRotation="0" wrapText="true" indent="0" shrinkToFit="false"/>
      <protection locked="true" hidden="false"/>
    </xf>
    <xf numFmtId="164" fontId="35" fillId="11" borderId="0" xfId="0" applyFont="true" applyBorder="false" applyAlignment="true" applyProtection="false">
      <alignment horizontal="center" vertical="bottom" textRotation="0" wrapText="true" indent="0" shrinkToFit="false"/>
      <protection locked="true" hidden="false"/>
    </xf>
    <xf numFmtId="173" fontId="14" fillId="0" borderId="0" xfId="0" applyFont="true" applyBorder="false" applyAlignment="true" applyProtection="false">
      <alignment horizontal="center" vertical="bottom" textRotation="0" wrapText="true" indent="0" shrinkToFit="false"/>
      <protection locked="true" hidden="false"/>
    </xf>
    <xf numFmtId="167" fontId="14" fillId="0" borderId="0" xfId="0" applyFont="true" applyBorder="false" applyAlignment="true" applyProtection="false">
      <alignment horizontal="center" vertical="bottom" textRotation="0" wrapText="true" indent="0" shrinkToFit="false"/>
      <protection locked="true" hidden="false"/>
    </xf>
    <xf numFmtId="167" fontId="17" fillId="0" borderId="0" xfId="0" applyFont="true" applyBorder="false" applyAlignment="true" applyProtection="false">
      <alignment horizontal="general" vertical="center" textRotation="0" wrapText="false" indent="0" shrinkToFit="false"/>
      <protection locked="true" hidden="false"/>
    </xf>
    <xf numFmtId="164" fontId="35" fillId="11" borderId="0" xfId="0" applyFont="true" applyBorder="false" applyAlignment="true" applyProtection="false">
      <alignment horizontal="general" vertical="bottom" textRotation="0" wrapText="true" indent="0" shrinkToFit="false"/>
      <protection locked="true" hidden="false"/>
    </xf>
    <xf numFmtId="174" fontId="35" fillId="11" borderId="0" xfId="0" applyFont="true" applyBorder="false" applyAlignment="true" applyProtection="false">
      <alignment horizontal="center" vertical="bottom" textRotation="0" wrapText="true" indent="0" shrinkToFit="false"/>
      <protection locked="true" hidden="false"/>
    </xf>
    <xf numFmtId="164" fontId="36" fillId="0" borderId="9" xfId="0" applyFont="true" applyBorder="true" applyAlignment="true" applyProtection="false">
      <alignment horizontal="general" vertical="bottom" textRotation="0" wrapText="true" indent="0" shrinkToFit="false"/>
      <protection locked="true" hidden="false"/>
    </xf>
    <xf numFmtId="164" fontId="33" fillId="0" borderId="0" xfId="0" applyFont="true" applyBorder="false" applyAlignment="true" applyProtection="false">
      <alignment horizontal="left" vertical="center" textRotation="0" wrapText="true" indent="0" shrinkToFit="false"/>
      <protection locked="true" hidden="false"/>
    </xf>
    <xf numFmtId="164" fontId="37"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38" fillId="0" borderId="0" xfId="0" applyFont="true" applyBorder="false" applyAlignment="tru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bottom" textRotation="0" wrapText="false" indent="0" shrinkToFit="false"/>
      <protection locked="true" hidden="false"/>
    </xf>
    <xf numFmtId="164" fontId="39" fillId="2" borderId="45" xfId="0" applyFont="true" applyBorder="true" applyAlignment="true" applyProtection="false">
      <alignment horizontal="left" vertical="top" textRotation="0" wrapText="true" indent="1" shrinkToFit="false"/>
      <protection locked="true" hidden="false"/>
    </xf>
    <xf numFmtId="164" fontId="39" fillId="2" borderId="45" xfId="0" applyFont="true" applyBorder="true" applyAlignment="true" applyProtection="false">
      <alignment horizontal="center" vertical="top" textRotation="0" wrapText="true" indent="0" shrinkToFit="false"/>
      <protection locked="true" hidden="false"/>
    </xf>
    <xf numFmtId="164" fontId="39" fillId="12" borderId="45" xfId="0" applyFont="true" applyBorder="true" applyAlignment="true" applyProtection="false">
      <alignment horizontal="left" vertical="top" textRotation="0" wrapText="true" indent="1" shrinkToFit="false"/>
      <protection locked="true" hidden="false"/>
    </xf>
    <xf numFmtId="167" fontId="40" fillId="12" borderId="45" xfId="0" applyFont="true" applyBorder="true" applyAlignment="true" applyProtection="false">
      <alignment horizontal="center" vertical="top" textRotation="0" wrapText="true" indent="0" shrinkToFit="false"/>
      <protection locked="true" hidden="false"/>
    </xf>
    <xf numFmtId="167" fontId="40" fillId="2" borderId="45" xfId="0" applyFont="true" applyBorder="true" applyAlignment="true" applyProtection="false">
      <alignment horizontal="center" vertical="top" textRotation="0" wrapText="true" indent="0" shrinkToFit="false"/>
      <protection locked="true" hidden="false"/>
    </xf>
    <xf numFmtId="164" fontId="39" fillId="2" borderId="46" xfId="0" applyFont="true" applyBorder="true" applyAlignment="true" applyProtection="false">
      <alignment horizontal="left" vertical="top" textRotation="0" wrapText="true" indent="1" shrinkToFit="false"/>
      <protection locked="true" hidden="false"/>
    </xf>
    <xf numFmtId="167" fontId="40" fillId="2" borderId="46"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16" fillId="0" borderId="23" xfId="0" applyFont="true" applyBorder="true" applyAlignment="true" applyProtection="false">
      <alignment horizontal="general" vertical="center" textRotation="0" wrapText="false" indent="0" shrinkToFit="false"/>
      <protection locked="true" hidden="false"/>
    </xf>
    <xf numFmtId="164" fontId="31" fillId="0" borderId="23" xfId="0" applyFont="true" applyBorder="true" applyAlignment="true" applyProtection="false">
      <alignment horizontal="left" vertical="center" textRotation="0" wrapText="true" indent="0" shrinkToFit="false"/>
      <protection locked="true" hidden="false"/>
    </xf>
    <xf numFmtId="164" fontId="31" fillId="0" borderId="35" xfId="0" applyFont="true" applyBorder="true" applyAlignment="true" applyProtection="false">
      <alignment horizontal="left" vertical="center" textRotation="0" wrapText="true" indent="0" shrinkToFit="false"/>
      <protection locked="true" hidden="false"/>
    </xf>
    <xf numFmtId="164" fontId="0" fillId="0" borderId="39" xfId="0" applyFont="false" applyBorder="true" applyAlignment="true" applyProtection="false">
      <alignment horizontal="general" vertical="center" textRotation="0" wrapText="false" indent="0" shrinkToFit="false"/>
      <protection locked="true" hidden="false"/>
    </xf>
    <xf numFmtId="164" fontId="0" fillId="0" borderId="40" xfId="0" applyFont="false" applyBorder="true" applyAlignment="true" applyProtection="false">
      <alignment horizontal="general" vertical="center" textRotation="0" wrapText="false" indent="0" shrinkToFit="false"/>
      <protection locked="true" hidden="false"/>
    </xf>
    <xf numFmtId="164" fontId="16" fillId="0" borderId="23" xfId="0" applyFont="true" applyBorder="true" applyAlignment="true" applyProtection="false">
      <alignment horizontal="left" vertical="center" textRotation="0" wrapText="false" indent="0" shrinkToFit="false"/>
      <protection locked="true" hidden="false"/>
    </xf>
    <xf numFmtId="164" fontId="31" fillId="0" borderId="25" xfId="0" applyFont="true" applyBorder="true" applyAlignment="true" applyProtection="false">
      <alignment horizontal="left" vertical="center" textRotation="0" wrapText="true" indent="0" shrinkToFit="false"/>
      <protection locked="true" hidden="false"/>
    </xf>
    <xf numFmtId="164" fontId="0" fillId="0" borderId="39" xfId="0" applyFont="false" applyBorder="true" applyAlignment="true" applyProtection="false">
      <alignment horizontal="general" vertical="bottom" textRotation="0" wrapText="false" indent="0" shrinkToFit="false"/>
      <protection locked="true" hidden="false"/>
    </xf>
    <xf numFmtId="164" fontId="0" fillId="0" borderId="40" xfId="0" applyFont="false" applyBorder="true" applyAlignment="true" applyProtection="false">
      <alignment horizontal="general" vertical="bottom" textRotation="0" wrapText="false" indent="0" shrinkToFit="false"/>
      <protection locked="true" hidden="false"/>
    </xf>
    <xf numFmtId="164" fontId="16" fillId="0" borderId="47" xfId="0" applyFont="true" applyBorder="true" applyAlignment="true" applyProtection="false">
      <alignment horizontal="left" vertical="center" textRotation="0" wrapText="false" indent="0" shrinkToFit="false"/>
      <protection locked="true" hidden="false"/>
    </xf>
    <xf numFmtId="164" fontId="31" fillId="0" borderId="39" xfId="0" applyFont="true" applyBorder="true" applyAlignment="true" applyProtection="false">
      <alignment horizontal="left" vertical="center" textRotation="0" wrapText="true" indent="0" shrinkToFit="false"/>
      <protection locked="true" hidden="false"/>
    </xf>
    <xf numFmtId="164" fontId="31" fillId="0" borderId="0" xfId="0" applyFont="true" applyBorder="false" applyAlignment="true" applyProtection="false">
      <alignment horizontal="left" vertical="center" textRotation="0" wrapText="false" indent="0" shrinkToFit="false"/>
      <protection locked="true" hidden="false"/>
    </xf>
    <xf numFmtId="164" fontId="31" fillId="0" borderId="40" xfId="0" applyFont="true" applyBorder="true" applyAlignment="true" applyProtection="false">
      <alignment horizontal="left" vertical="center" textRotation="0" wrapText="false" indent="0" shrinkToFit="false"/>
      <protection locked="true" hidden="false"/>
    </xf>
    <xf numFmtId="164" fontId="41" fillId="0" borderId="47" xfId="0" applyFont="true" applyBorder="true" applyAlignment="true" applyProtection="false">
      <alignment horizontal="left" vertical="bottom" textRotation="0" wrapText="true" indent="0" shrinkToFit="false"/>
      <protection locked="true" hidden="false"/>
    </xf>
    <xf numFmtId="164" fontId="31" fillId="0" borderId="35" xfId="0" applyFont="true" applyBorder="true" applyAlignment="true" applyProtection="false">
      <alignment horizontal="left" vertical="bottom" textRotation="0" wrapText="true" indent="0" shrinkToFit="false"/>
      <protection locked="true" hidden="false"/>
    </xf>
    <xf numFmtId="164" fontId="0" fillId="0" borderId="39"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AEB3B6"/>
      <rgbColor rgb="FF993366"/>
      <rgbColor rgb="FFF7F3DF"/>
      <rgbColor rgb="FFD8ECF6"/>
      <rgbColor rgb="FF660066"/>
      <rgbColor rgb="FFFF8080"/>
      <rgbColor rgb="FF0066CC"/>
      <rgbColor rgb="FFD5D5D5"/>
      <rgbColor rgb="FF000080"/>
      <rgbColor rgb="FFFF00FF"/>
      <rgbColor rgb="FFFFFF00"/>
      <rgbColor rgb="FF00FFFF"/>
      <rgbColor rgb="FF800080"/>
      <rgbColor rgb="FF800000"/>
      <rgbColor rgb="FF008080"/>
      <rgbColor rgb="FF0000FF"/>
      <rgbColor rgb="FF00CCFF"/>
      <rgbColor rgb="FFF5F5F5"/>
      <rgbColor rgb="FFDFF0D8"/>
      <rgbColor rgb="FFDDE8CB"/>
      <rgbColor rgb="FFB4C7DC"/>
      <rgbColor rgb="FFFF99CC"/>
      <rgbColor rgb="FFCC99FF"/>
      <rgbColor rgb="FFDDDDDD"/>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7.png"/><Relationship Id="rId2" Type="http://schemas.openxmlformats.org/officeDocument/2006/relationships/image" Target="../media/image38.png"/>
</Relationships>
</file>

<file path=xl/drawings/_rels/drawing2.xml.rels><?xml version="1.0" encoding="UTF-8"?>
<Relationships xmlns="http://schemas.openxmlformats.org/package/2006/relationships"><Relationship Id="rId1" Type="http://schemas.openxmlformats.org/officeDocument/2006/relationships/image" Target="../media/image39.jpeg"/>
</Relationships>
</file>

<file path=xl/drawings/_rels/drawing3.xml.rels><?xml version="1.0" encoding="UTF-8"?>
<Relationships xmlns="http://schemas.openxmlformats.org/package/2006/relationships"><Relationship Id="rId1" Type="http://schemas.openxmlformats.org/officeDocument/2006/relationships/image" Target="../media/image40.png"/><Relationship Id="rId2" Type="http://schemas.openxmlformats.org/officeDocument/2006/relationships/image" Target="../media/image41.png"/><Relationship Id="rId3" Type="http://schemas.openxmlformats.org/officeDocument/2006/relationships/image" Target="../media/image4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703800</xdr:colOff>
      <xdr:row>2</xdr:row>
      <xdr:rowOff>87840</xdr:rowOff>
    </xdr:to>
    <xdr:pic>
      <xdr:nvPicPr>
        <xdr:cNvPr id="0" name="Figura 1" descr=""/>
        <xdr:cNvPicPr/>
      </xdr:nvPicPr>
      <xdr:blipFill>
        <a:blip r:embed="rId1"/>
        <a:stretch/>
      </xdr:blipFill>
      <xdr:spPr>
        <a:xfrm>
          <a:off x="0" y="0"/>
          <a:ext cx="703800" cy="1332360"/>
        </a:xfrm>
        <a:prstGeom prst="rect">
          <a:avLst/>
        </a:prstGeom>
        <a:ln w="0">
          <a:noFill/>
        </a:ln>
      </xdr:spPr>
    </xdr:pic>
    <xdr:clientData/>
  </xdr:twoCellAnchor>
  <xdr:twoCellAnchor editAs="oneCell">
    <xdr:from>
      <xdr:col>0</xdr:col>
      <xdr:colOff>0</xdr:colOff>
      <xdr:row>0</xdr:row>
      <xdr:rowOff>0</xdr:rowOff>
    </xdr:from>
    <xdr:to>
      <xdr:col>0</xdr:col>
      <xdr:colOff>751680</xdr:colOff>
      <xdr:row>2</xdr:row>
      <xdr:rowOff>146160</xdr:rowOff>
    </xdr:to>
    <xdr:pic>
      <xdr:nvPicPr>
        <xdr:cNvPr id="1" name="Figura 2" descr=""/>
        <xdr:cNvPicPr/>
      </xdr:nvPicPr>
      <xdr:blipFill>
        <a:blip r:embed="rId2"/>
        <a:stretch/>
      </xdr:blipFill>
      <xdr:spPr>
        <a:xfrm>
          <a:off x="0" y="0"/>
          <a:ext cx="751680" cy="1390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76320</xdr:colOff>
      <xdr:row>0</xdr:row>
      <xdr:rowOff>57240</xdr:rowOff>
    </xdr:from>
    <xdr:to>
      <xdr:col>0</xdr:col>
      <xdr:colOff>1124280</xdr:colOff>
      <xdr:row>0</xdr:row>
      <xdr:rowOff>738720</xdr:rowOff>
    </xdr:to>
    <xdr:pic>
      <xdr:nvPicPr>
        <xdr:cNvPr id="2" name="Imagem 3" descr=""/>
        <xdr:cNvPicPr/>
      </xdr:nvPicPr>
      <xdr:blipFill>
        <a:blip r:embed="rId1"/>
        <a:srcRect l="0" t="-2478" r="0" b="0"/>
        <a:stretch/>
      </xdr:blipFill>
      <xdr:spPr>
        <a:xfrm>
          <a:off x="76320" y="57240"/>
          <a:ext cx="1047960" cy="681480"/>
        </a:xfrm>
        <a:prstGeom prst="rect">
          <a:avLst/>
        </a:prstGeom>
        <a:ln w="936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0</xdr:colOff>
      <xdr:row>110</xdr:row>
      <xdr:rowOff>720</xdr:rowOff>
    </xdr:from>
    <xdr:to>
      <xdr:col>4</xdr:col>
      <xdr:colOff>360</xdr:colOff>
      <xdr:row>110</xdr:row>
      <xdr:rowOff>1080</xdr:rowOff>
    </xdr:to>
    <xdr:pic>
      <xdr:nvPicPr>
        <xdr:cNvPr id="3" name="grd_IADD" descr=""/>
        <xdr:cNvPicPr/>
      </xdr:nvPicPr>
      <xdr:blipFill>
        <a:blip r:embed="rId1"/>
        <a:stretch/>
      </xdr:blipFill>
      <xdr:spPr>
        <a:xfrm>
          <a:off x="4124160" y="30076200"/>
          <a:ext cx="360" cy="360"/>
        </a:xfrm>
        <a:prstGeom prst="rect">
          <a:avLst/>
        </a:prstGeom>
        <a:ln w="9360">
          <a:noFill/>
        </a:ln>
      </xdr:spPr>
    </xdr:pic>
    <xdr:clientData/>
  </xdr:twoCellAnchor>
  <xdr:twoCellAnchor editAs="oneCell">
    <xdr:from>
      <xdr:col>4</xdr:col>
      <xdr:colOff>19080</xdr:colOff>
      <xdr:row>110</xdr:row>
      <xdr:rowOff>720</xdr:rowOff>
    </xdr:from>
    <xdr:to>
      <xdr:col>4</xdr:col>
      <xdr:colOff>19440</xdr:colOff>
      <xdr:row>110</xdr:row>
      <xdr:rowOff>1080</xdr:rowOff>
    </xdr:to>
    <xdr:pic>
      <xdr:nvPicPr>
        <xdr:cNvPr id="4" name="grd_IADU" descr=""/>
        <xdr:cNvPicPr/>
      </xdr:nvPicPr>
      <xdr:blipFill>
        <a:blip r:embed="rId2"/>
        <a:stretch/>
      </xdr:blipFill>
      <xdr:spPr>
        <a:xfrm>
          <a:off x="4143240" y="30076200"/>
          <a:ext cx="360" cy="360"/>
        </a:xfrm>
        <a:prstGeom prst="rect">
          <a:avLst/>
        </a:prstGeom>
        <a:ln w="9360">
          <a:noFill/>
        </a:ln>
      </xdr:spPr>
    </xdr:pic>
    <xdr:clientData/>
  </xdr:twoCellAnchor>
  <xdr:twoCellAnchor editAs="oneCell">
    <xdr:from>
      <xdr:col>4</xdr:col>
      <xdr:colOff>38160</xdr:colOff>
      <xdr:row>110</xdr:row>
      <xdr:rowOff>720</xdr:rowOff>
    </xdr:from>
    <xdr:to>
      <xdr:col>4</xdr:col>
      <xdr:colOff>38520</xdr:colOff>
      <xdr:row>110</xdr:row>
      <xdr:rowOff>1080</xdr:rowOff>
    </xdr:to>
    <xdr:pic>
      <xdr:nvPicPr>
        <xdr:cNvPr id="5" name="grd_IDHF" descr=""/>
        <xdr:cNvPicPr/>
      </xdr:nvPicPr>
      <xdr:blipFill>
        <a:blip r:embed="rId3"/>
        <a:stretch/>
      </xdr:blipFill>
      <xdr:spPr>
        <a:xfrm>
          <a:off x="4162320" y="30076200"/>
          <a:ext cx="360" cy="360"/>
        </a:xfrm>
        <a:prstGeom prst="rect">
          <a:avLst/>
        </a:prstGeom>
        <a:ln w="936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ww.gov.br/receitafederal/pt-br/assuntos/orientacao-tributaria/pagamentos-e-parcelamentos/taxa-de-juros-selic" TargetMode="External"/><Relationship Id="rId3" Type="http://schemas.openxmlformats.org/officeDocument/2006/relationships/drawing" Target="../drawings/drawing3.xml"/><Relationship Id="rId4"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S106"/>
  <sheetViews>
    <sheetView showFormulas="false" showGridLines="true" showRowColHeaders="true" showZeros="true" rightToLeft="false" tabSelected="false" showOutlineSymbols="false" defaultGridColor="true" view="normal" topLeftCell="A88" colorId="64" zoomScale="85" zoomScaleNormal="85" zoomScalePageLayoutView="100" workbookViewId="0">
      <selection pane="topLeft" activeCell="M98" activeCellId="0" sqref="M98"/>
    </sheetView>
  </sheetViews>
  <sheetFormatPr defaultColWidth="9.48828125" defaultRowHeight="12.8" zeroHeight="false" outlineLevelRow="0" outlineLevelCol="0"/>
  <cols>
    <col collapsed="false" customWidth="true" hidden="false" outlineLevel="0" max="3" min="1" style="0" width="10.97"/>
    <col collapsed="false" customWidth="true" hidden="false" outlineLevel="0" max="4" min="4" style="0" width="65.81"/>
    <col collapsed="false" customWidth="true" hidden="false" outlineLevel="0" max="5" min="5" style="0" width="5.48"/>
    <col collapsed="false" customWidth="true" hidden="false" outlineLevel="0" max="10" min="6" style="0" width="10.97"/>
    <col collapsed="false" customWidth="true" hidden="false" outlineLevel="0" max="12" min="11" style="0" width="14.59"/>
    <col collapsed="false" customWidth="true" hidden="false" outlineLevel="0" max="13" min="13" style="0" width="19.83"/>
    <col collapsed="false" customWidth="true" hidden="false" outlineLevel="0" max="14" min="14" style="0" width="16.11"/>
    <col collapsed="false" customWidth="true" hidden="false" outlineLevel="0" max="15" min="15" style="0" width="17.21"/>
    <col collapsed="false" customWidth="true" hidden="false" outlineLevel="0" max="16" min="16" style="0" width="10.97"/>
  </cols>
  <sheetData>
    <row r="1" customFormat="false" ht="18" hidden="false" customHeight="true" outlineLevel="0" collapsed="false">
      <c r="A1" s="1"/>
      <c r="B1" s="1"/>
      <c r="C1" s="1"/>
      <c r="D1" s="1" t="s">
        <v>0</v>
      </c>
      <c r="E1" s="2" t="s">
        <v>1</v>
      </c>
      <c r="F1" s="2"/>
      <c r="G1" s="2"/>
      <c r="H1" s="2" t="s">
        <v>2</v>
      </c>
      <c r="I1" s="2"/>
      <c r="J1" s="2"/>
      <c r="K1" s="2" t="s">
        <v>3</v>
      </c>
      <c r="L1" s="2"/>
      <c r="M1" s="2"/>
      <c r="N1" s="2"/>
      <c r="O1" s="2"/>
    </row>
    <row r="2" customFormat="false" ht="80" hidden="false" customHeight="true" outlineLevel="0" collapsed="false">
      <c r="A2" s="3"/>
      <c r="B2" s="3"/>
      <c r="C2" s="3"/>
      <c r="D2" s="3" t="s">
        <v>4</v>
      </c>
      <c r="E2" s="4" t="s">
        <v>5</v>
      </c>
      <c r="F2" s="4"/>
      <c r="G2" s="4"/>
      <c r="H2" s="4" t="s">
        <v>6</v>
      </c>
      <c r="I2" s="4"/>
      <c r="J2" s="4"/>
      <c r="K2" s="4" t="s">
        <v>7</v>
      </c>
      <c r="L2" s="4"/>
      <c r="M2" s="4"/>
      <c r="N2" s="4"/>
      <c r="O2" s="4"/>
    </row>
    <row r="3" customFormat="false" ht="18" hidden="false" customHeight="true" outlineLevel="0" collapsed="false">
      <c r="A3" s="5" t="s">
        <v>8</v>
      </c>
      <c r="B3" s="5"/>
      <c r="C3" s="5"/>
      <c r="D3" s="5"/>
      <c r="E3" s="5"/>
      <c r="F3" s="5"/>
      <c r="G3" s="5"/>
      <c r="H3" s="5"/>
      <c r="I3" s="5"/>
      <c r="J3" s="5"/>
      <c r="K3" s="5"/>
      <c r="L3" s="5"/>
      <c r="M3" s="5"/>
      <c r="N3" s="5"/>
      <c r="O3" s="5"/>
    </row>
    <row r="4" customFormat="false" ht="15" hidden="false" customHeight="true" outlineLevel="0" collapsed="false">
      <c r="A4" s="6" t="s">
        <v>9</v>
      </c>
      <c r="B4" s="7" t="s">
        <v>10</v>
      </c>
      <c r="C4" s="6" t="s">
        <v>11</v>
      </c>
      <c r="D4" s="6" t="s">
        <v>12</v>
      </c>
      <c r="E4" s="8" t="s">
        <v>13</v>
      </c>
      <c r="F4" s="7" t="s">
        <v>14</v>
      </c>
      <c r="G4" s="8" t="s">
        <v>15</v>
      </c>
      <c r="H4" s="8"/>
      <c r="I4" s="8"/>
      <c r="J4" s="8"/>
      <c r="K4" s="8" t="s">
        <v>16</v>
      </c>
      <c r="L4" s="8"/>
      <c r="M4" s="8"/>
      <c r="N4" s="8"/>
      <c r="O4" s="7" t="s">
        <v>17</v>
      </c>
    </row>
    <row r="5" customFormat="false" ht="15" hidden="false" customHeight="true" outlineLevel="0" collapsed="false">
      <c r="A5" s="6"/>
      <c r="B5" s="6"/>
      <c r="C5" s="6"/>
      <c r="D5" s="6"/>
      <c r="E5" s="6"/>
      <c r="F5" s="6"/>
      <c r="G5" s="8" t="s">
        <v>18</v>
      </c>
      <c r="H5" s="8" t="s">
        <v>19</v>
      </c>
      <c r="I5" s="8" t="s">
        <v>20</v>
      </c>
      <c r="J5" s="8" t="s">
        <v>16</v>
      </c>
      <c r="K5" s="8" t="s">
        <v>18</v>
      </c>
      <c r="L5" s="8" t="s">
        <v>19</v>
      </c>
      <c r="M5" s="8" t="s">
        <v>20</v>
      </c>
      <c r="N5" s="8" t="s">
        <v>16</v>
      </c>
      <c r="O5" s="7"/>
    </row>
    <row r="6" customFormat="false" ht="24" hidden="false" customHeight="true" outlineLevel="0" collapsed="false">
      <c r="A6" s="9" t="s">
        <v>21</v>
      </c>
      <c r="B6" s="9"/>
      <c r="C6" s="9"/>
      <c r="D6" s="9" t="s">
        <v>22</v>
      </c>
      <c r="E6" s="9"/>
      <c r="F6" s="10"/>
      <c r="G6" s="9"/>
      <c r="H6" s="9"/>
      <c r="I6" s="9"/>
      <c r="J6" s="9"/>
      <c r="K6" s="9"/>
      <c r="L6" s="9"/>
      <c r="M6" s="9"/>
      <c r="N6" s="11" t="n">
        <v>2510.33</v>
      </c>
      <c r="O6" s="12" t="n">
        <v>0.00140657721384024</v>
      </c>
      <c r="P6" s="13"/>
      <c r="Q6" s="13"/>
      <c r="R6" s="13"/>
    </row>
    <row r="7" customFormat="false" ht="24" hidden="false" customHeight="true" outlineLevel="0" collapsed="false">
      <c r="A7" s="14" t="s">
        <v>23</v>
      </c>
      <c r="B7" s="15" t="s">
        <v>24</v>
      </c>
      <c r="C7" s="14" t="s">
        <v>25</v>
      </c>
      <c r="D7" s="14" t="s">
        <v>26</v>
      </c>
      <c r="E7" s="16" t="s">
        <v>27</v>
      </c>
      <c r="F7" s="15" t="n">
        <v>2.25</v>
      </c>
      <c r="G7" s="17" t="n">
        <v>51.01</v>
      </c>
      <c r="H7" s="17" t="n">
        <v>5.18</v>
      </c>
      <c r="I7" s="17" t="n">
        <v>379.16</v>
      </c>
      <c r="J7" s="17" t="n">
        <v>435.35</v>
      </c>
      <c r="K7" s="17" t="n">
        <v>114.77</v>
      </c>
      <c r="L7" s="17" t="n">
        <v>11.65</v>
      </c>
      <c r="M7" s="17" t="n">
        <v>853.11</v>
      </c>
      <c r="N7" s="17" t="n">
        <v>979.53</v>
      </c>
      <c r="O7" s="18" t="n">
        <v>0.000548845999638664</v>
      </c>
      <c r="P7" s="13"/>
      <c r="Q7" s="13"/>
      <c r="R7" s="13"/>
      <c r="S7" s="13"/>
    </row>
    <row r="8" customFormat="false" ht="36" hidden="false" customHeight="true" outlineLevel="0" collapsed="false">
      <c r="A8" s="19" t="s">
        <v>28</v>
      </c>
      <c r="B8" s="20" t="s">
        <v>29</v>
      </c>
      <c r="C8" s="19" t="s">
        <v>25</v>
      </c>
      <c r="D8" s="19" t="s">
        <v>30</v>
      </c>
      <c r="E8" s="21" t="s">
        <v>31</v>
      </c>
      <c r="F8" s="20" t="n">
        <v>2</v>
      </c>
      <c r="G8" s="22" t="n">
        <v>0</v>
      </c>
      <c r="H8" s="22" t="n">
        <v>648.43</v>
      </c>
      <c r="I8" s="22" t="n">
        <v>0</v>
      </c>
      <c r="J8" s="22" t="n">
        <v>648.43</v>
      </c>
      <c r="K8" s="22" t="n">
        <v>0</v>
      </c>
      <c r="L8" s="22" t="n">
        <v>1296.86</v>
      </c>
      <c r="M8" s="22" t="n">
        <v>0</v>
      </c>
      <c r="N8" s="22" t="n">
        <v>1296.86</v>
      </c>
      <c r="O8" s="23" t="n">
        <v>0.000726650968414849</v>
      </c>
      <c r="P8" s="13"/>
      <c r="Q8" s="13"/>
      <c r="R8" s="13"/>
    </row>
    <row r="9" customFormat="false" ht="24" hidden="false" customHeight="true" outlineLevel="0" collapsed="false">
      <c r="A9" s="19" t="s">
        <v>32</v>
      </c>
      <c r="B9" s="20" t="s">
        <v>33</v>
      </c>
      <c r="C9" s="19" t="s">
        <v>34</v>
      </c>
      <c r="D9" s="19" t="s">
        <v>35</v>
      </c>
      <c r="E9" s="21" t="s">
        <v>36</v>
      </c>
      <c r="F9" s="20" t="n">
        <v>1</v>
      </c>
      <c r="G9" s="22" t="n">
        <v>0</v>
      </c>
      <c r="H9" s="22" t="n">
        <v>0</v>
      </c>
      <c r="I9" s="22" t="n">
        <v>233.94</v>
      </c>
      <c r="J9" s="22" t="n">
        <v>233.94</v>
      </c>
      <c r="K9" s="22" t="n">
        <v>0</v>
      </c>
      <c r="L9" s="22" t="n">
        <v>0</v>
      </c>
      <c r="M9" s="22" t="n">
        <v>233.94</v>
      </c>
      <c r="N9" s="22" t="n">
        <v>233.94</v>
      </c>
      <c r="O9" s="23" t="n">
        <v>0.000131080245786723</v>
      </c>
      <c r="P9" s="13"/>
      <c r="Q9" s="13"/>
      <c r="R9" s="13"/>
    </row>
    <row r="10" customFormat="false" ht="24" hidden="false" customHeight="true" outlineLevel="0" collapsed="false">
      <c r="A10" s="9" t="s">
        <v>37</v>
      </c>
      <c r="B10" s="9"/>
      <c r="C10" s="9"/>
      <c r="D10" s="9" t="s">
        <v>38</v>
      </c>
      <c r="E10" s="9"/>
      <c r="F10" s="10"/>
      <c r="G10" s="9"/>
      <c r="H10" s="9"/>
      <c r="I10" s="9"/>
      <c r="J10" s="9"/>
      <c r="K10" s="9"/>
      <c r="L10" s="9"/>
      <c r="M10" s="9"/>
      <c r="N10" s="11" t="n">
        <v>74150.22</v>
      </c>
      <c r="O10" s="12" t="n">
        <v>0.0415475295491989</v>
      </c>
      <c r="P10" s="13"/>
      <c r="Q10" s="13"/>
      <c r="R10" s="13"/>
    </row>
    <row r="11" customFormat="false" ht="36" hidden="false" customHeight="true" outlineLevel="0" collapsed="false">
      <c r="A11" s="19" t="s">
        <v>39</v>
      </c>
      <c r="B11" s="20" t="s">
        <v>40</v>
      </c>
      <c r="C11" s="19" t="s">
        <v>25</v>
      </c>
      <c r="D11" s="19" t="s">
        <v>41</v>
      </c>
      <c r="E11" s="21" t="s">
        <v>27</v>
      </c>
      <c r="F11" s="20" t="n">
        <v>40</v>
      </c>
      <c r="G11" s="22" t="n">
        <v>0</v>
      </c>
      <c r="H11" s="22" t="n">
        <v>0</v>
      </c>
      <c r="I11" s="22" t="n">
        <v>1335.24</v>
      </c>
      <c r="J11" s="22" t="n">
        <v>1335.24</v>
      </c>
      <c r="K11" s="22" t="n">
        <v>0</v>
      </c>
      <c r="L11" s="22" t="n">
        <v>0</v>
      </c>
      <c r="M11" s="22" t="n">
        <v>53409.6</v>
      </c>
      <c r="N11" s="22" t="n">
        <v>53409.6</v>
      </c>
      <c r="O11" s="23" t="n">
        <v>0.0299262353397049</v>
      </c>
      <c r="P11" s="13"/>
      <c r="Q11" s="13"/>
      <c r="R11" s="13"/>
    </row>
    <row r="12" customFormat="false" ht="24" hidden="false" customHeight="true" outlineLevel="0" collapsed="false">
      <c r="A12" s="14" t="s">
        <v>42</v>
      </c>
      <c r="B12" s="15" t="s">
        <v>43</v>
      </c>
      <c r="C12" s="14" t="s">
        <v>25</v>
      </c>
      <c r="D12" s="14" t="s">
        <v>44</v>
      </c>
      <c r="E12" s="16" t="s">
        <v>27</v>
      </c>
      <c r="F12" s="15" t="n">
        <v>6.75</v>
      </c>
      <c r="G12" s="17" t="n">
        <v>14.45</v>
      </c>
      <c r="H12" s="17" t="n">
        <v>1.4</v>
      </c>
      <c r="I12" s="17" t="n">
        <v>565.27</v>
      </c>
      <c r="J12" s="17" t="n">
        <v>581.12</v>
      </c>
      <c r="K12" s="17" t="n">
        <v>97.53</v>
      </c>
      <c r="L12" s="17" t="n">
        <v>9.45</v>
      </c>
      <c r="M12" s="17" t="n">
        <v>3815.58</v>
      </c>
      <c r="N12" s="17" t="n">
        <v>3922.56</v>
      </c>
      <c r="O12" s="18" t="n">
        <v>0.00219787180009049</v>
      </c>
      <c r="P12" s="13"/>
      <c r="Q12" s="13"/>
      <c r="R12" s="13"/>
    </row>
    <row r="13" customFormat="false" ht="36" hidden="false" customHeight="true" outlineLevel="0" collapsed="false">
      <c r="A13" s="14" t="s">
        <v>45</v>
      </c>
      <c r="B13" s="15" t="s">
        <v>46</v>
      </c>
      <c r="C13" s="14" t="s">
        <v>25</v>
      </c>
      <c r="D13" s="14" t="s">
        <v>47</v>
      </c>
      <c r="E13" s="16" t="s">
        <v>48</v>
      </c>
      <c r="F13" s="15" t="n">
        <v>2</v>
      </c>
      <c r="G13" s="17" t="n">
        <v>681.21</v>
      </c>
      <c r="H13" s="17" t="n">
        <v>73.08</v>
      </c>
      <c r="I13" s="17" t="n">
        <v>1490.14</v>
      </c>
      <c r="J13" s="17" t="n">
        <v>2244.43</v>
      </c>
      <c r="K13" s="17" t="n">
        <v>1362.42</v>
      </c>
      <c r="L13" s="17" t="n">
        <v>146.16</v>
      </c>
      <c r="M13" s="17" t="n">
        <v>2980.28</v>
      </c>
      <c r="N13" s="17" t="n">
        <v>4488.86</v>
      </c>
      <c r="O13" s="18" t="n">
        <v>0.00251517855904159</v>
      </c>
      <c r="P13" s="13"/>
      <c r="Q13" s="13"/>
      <c r="R13" s="13"/>
    </row>
    <row r="14" customFormat="false" ht="24" hidden="false" customHeight="true" outlineLevel="0" collapsed="false">
      <c r="A14" s="14" t="s">
        <v>49</v>
      </c>
      <c r="B14" s="15" t="s">
        <v>50</v>
      </c>
      <c r="C14" s="14" t="s">
        <v>25</v>
      </c>
      <c r="D14" s="14" t="s">
        <v>51</v>
      </c>
      <c r="E14" s="16" t="s">
        <v>27</v>
      </c>
      <c r="F14" s="15" t="n">
        <v>20</v>
      </c>
      <c r="G14" s="17" t="n">
        <v>53.49</v>
      </c>
      <c r="H14" s="17" t="n">
        <v>5.3</v>
      </c>
      <c r="I14" s="17" t="n">
        <v>557.67</v>
      </c>
      <c r="J14" s="17" t="n">
        <v>616.46</v>
      </c>
      <c r="K14" s="17" t="n">
        <v>1069.8</v>
      </c>
      <c r="L14" s="17" t="n">
        <v>106</v>
      </c>
      <c r="M14" s="17" t="n">
        <v>11153.4</v>
      </c>
      <c r="N14" s="17" t="n">
        <v>12329.2</v>
      </c>
      <c r="O14" s="18" t="n">
        <v>0.00690824385036192</v>
      </c>
      <c r="P14" s="13"/>
      <c r="Q14" s="13"/>
      <c r="R14" s="13"/>
    </row>
    <row r="15" customFormat="false" ht="48" hidden="false" customHeight="true" outlineLevel="0" collapsed="false">
      <c r="A15" s="9" t="s">
        <v>52</v>
      </c>
      <c r="B15" s="9"/>
      <c r="C15" s="9"/>
      <c r="D15" s="9" t="s">
        <v>53</v>
      </c>
      <c r="E15" s="9"/>
      <c r="F15" s="10"/>
      <c r="G15" s="9"/>
      <c r="H15" s="9"/>
      <c r="I15" s="9"/>
      <c r="J15" s="9"/>
      <c r="K15" s="9"/>
      <c r="L15" s="9"/>
      <c r="M15" s="9"/>
      <c r="N15" s="11" t="n">
        <v>941510.05</v>
      </c>
      <c r="O15" s="12" t="n">
        <v>0.527542826214713</v>
      </c>
      <c r="P15" s="13"/>
      <c r="Q15" s="13"/>
      <c r="R15" s="13"/>
    </row>
    <row r="16" customFormat="false" ht="24" hidden="false" customHeight="true" outlineLevel="0" collapsed="false">
      <c r="A16" s="14" t="s">
        <v>54</v>
      </c>
      <c r="B16" s="15" t="s">
        <v>55</v>
      </c>
      <c r="C16" s="14" t="s">
        <v>56</v>
      </c>
      <c r="D16" s="14" t="s">
        <v>57</v>
      </c>
      <c r="E16" s="16" t="s">
        <v>58</v>
      </c>
      <c r="F16" s="15" t="n">
        <v>164</v>
      </c>
      <c r="G16" s="17" t="n">
        <v>8.78</v>
      </c>
      <c r="H16" s="17" t="n">
        <v>0.04</v>
      </c>
      <c r="I16" s="17" t="n">
        <v>2.16</v>
      </c>
      <c r="J16" s="17" t="n">
        <v>10.98</v>
      </c>
      <c r="K16" s="17" t="n">
        <v>1439.92</v>
      </c>
      <c r="L16" s="17" t="n">
        <v>6.56</v>
      </c>
      <c r="M16" s="17" t="n">
        <v>354.24</v>
      </c>
      <c r="N16" s="17" t="n">
        <v>1800.72</v>
      </c>
      <c r="O16" s="18" t="n">
        <v>0.00100897161747913</v>
      </c>
      <c r="P16" s="13"/>
      <c r="Q16" s="13"/>
      <c r="R16" s="13"/>
    </row>
    <row r="17" customFormat="false" ht="24" hidden="false" customHeight="true" outlineLevel="0" collapsed="false">
      <c r="A17" s="14" t="s">
        <v>59</v>
      </c>
      <c r="B17" s="15" t="s">
        <v>60</v>
      </c>
      <c r="C17" s="14" t="s">
        <v>56</v>
      </c>
      <c r="D17" s="14" t="s">
        <v>61</v>
      </c>
      <c r="E17" s="16" t="s">
        <v>58</v>
      </c>
      <c r="F17" s="15" t="n">
        <v>329</v>
      </c>
      <c r="G17" s="17" t="n">
        <v>8.4</v>
      </c>
      <c r="H17" s="17" t="n">
        <v>0.03</v>
      </c>
      <c r="I17" s="17" t="n">
        <v>101.3</v>
      </c>
      <c r="J17" s="17" t="n">
        <v>109.73</v>
      </c>
      <c r="K17" s="17" t="n">
        <v>2763.6</v>
      </c>
      <c r="L17" s="17" t="n">
        <v>9.87</v>
      </c>
      <c r="M17" s="17" t="n">
        <v>33327.7</v>
      </c>
      <c r="N17" s="17" t="n">
        <v>36101.17</v>
      </c>
      <c r="O17" s="18" t="n">
        <v>0.020228050939507</v>
      </c>
      <c r="P17" s="13"/>
      <c r="Q17" s="13"/>
      <c r="R17" s="13"/>
    </row>
    <row r="18" customFormat="false" ht="24" hidden="false" customHeight="true" outlineLevel="0" collapsed="false">
      <c r="A18" s="14" t="s">
        <v>62</v>
      </c>
      <c r="B18" s="15" t="s">
        <v>63</v>
      </c>
      <c r="C18" s="14" t="s">
        <v>25</v>
      </c>
      <c r="D18" s="14" t="s">
        <v>64</v>
      </c>
      <c r="E18" s="16" t="s">
        <v>65</v>
      </c>
      <c r="F18" s="15" t="n">
        <v>164</v>
      </c>
      <c r="G18" s="17" t="n">
        <v>21.13</v>
      </c>
      <c r="H18" s="17" t="n">
        <v>2.03</v>
      </c>
      <c r="I18" s="17" t="n">
        <v>184</v>
      </c>
      <c r="J18" s="17" t="n">
        <v>207.16</v>
      </c>
      <c r="K18" s="17" t="n">
        <v>3465.32</v>
      </c>
      <c r="L18" s="17" t="n">
        <v>332.92</v>
      </c>
      <c r="M18" s="17" t="n">
        <v>30176</v>
      </c>
      <c r="N18" s="17" t="n">
        <v>33974.24</v>
      </c>
      <c r="O18" s="18" t="n">
        <v>0.0190362987501801</v>
      </c>
      <c r="P18" s="13"/>
      <c r="Q18" s="13"/>
      <c r="R18" s="13"/>
    </row>
    <row r="19" customFormat="false" ht="24" hidden="false" customHeight="true" outlineLevel="0" collapsed="false">
      <c r="A19" s="14" t="s">
        <v>66</v>
      </c>
      <c r="B19" s="15" t="s">
        <v>67</v>
      </c>
      <c r="C19" s="14" t="s">
        <v>25</v>
      </c>
      <c r="D19" s="14" t="s">
        <v>68</v>
      </c>
      <c r="E19" s="16" t="s">
        <v>27</v>
      </c>
      <c r="F19" s="15" t="n">
        <v>4573.03</v>
      </c>
      <c r="G19" s="17" t="n">
        <v>5.29</v>
      </c>
      <c r="H19" s="17" t="n">
        <v>0.49</v>
      </c>
      <c r="I19" s="17" t="n">
        <v>119.41</v>
      </c>
      <c r="J19" s="17" t="n">
        <v>125.19</v>
      </c>
      <c r="K19" s="17" t="n">
        <v>24191.32</v>
      </c>
      <c r="L19" s="17" t="n">
        <v>2240.78</v>
      </c>
      <c r="M19" s="17" t="n">
        <v>546065.52</v>
      </c>
      <c r="N19" s="17" t="n">
        <v>572497.62</v>
      </c>
      <c r="O19" s="18" t="n">
        <v>0.320779382499419</v>
      </c>
      <c r="P19" s="13"/>
      <c r="Q19" s="13"/>
      <c r="R19" s="13"/>
    </row>
    <row r="20" customFormat="false" ht="48" hidden="false" customHeight="true" outlineLevel="0" collapsed="false">
      <c r="A20" s="14" t="s">
        <v>69</v>
      </c>
      <c r="B20" s="15" t="s">
        <v>70</v>
      </c>
      <c r="C20" s="14" t="s">
        <v>56</v>
      </c>
      <c r="D20" s="14" t="s">
        <v>71</v>
      </c>
      <c r="E20" s="16" t="s">
        <v>27</v>
      </c>
      <c r="F20" s="15" t="n">
        <v>4573.03</v>
      </c>
      <c r="G20" s="17" t="n">
        <v>8.26</v>
      </c>
      <c r="H20" s="17" t="n">
        <v>0.01</v>
      </c>
      <c r="I20" s="17" t="n">
        <v>6.1</v>
      </c>
      <c r="J20" s="17" t="n">
        <v>14.37</v>
      </c>
      <c r="K20" s="17" t="n">
        <v>37773.22</v>
      </c>
      <c r="L20" s="17" t="n">
        <v>45.73</v>
      </c>
      <c r="M20" s="17" t="n">
        <v>27895.49</v>
      </c>
      <c r="N20" s="17" t="n">
        <v>65714.44</v>
      </c>
      <c r="O20" s="18" t="n">
        <v>0.0368208299005594</v>
      </c>
      <c r="P20" s="13"/>
      <c r="Q20" s="13"/>
      <c r="R20" s="13"/>
    </row>
    <row r="21" customFormat="false" ht="36" hidden="false" customHeight="true" outlineLevel="0" collapsed="false">
      <c r="A21" s="14" t="s">
        <v>72</v>
      </c>
      <c r="B21" s="15" t="s">
        <v>73</v>
      </c>
      <c r="C21" s="14" t="s">
        <v>25</v>
      </c>
      <c r="D21" s="14" t="s">
        <v>74</v>
      </c>
      <c r="E21" s="16" t="s">
        <v>27</v>
      </c>
      <c r="F21" s="15" t="n">
        <v>4573.03</v>
      </c>
      <c r="G21" s="17" t="n">
        <v>2.67</v>
      </c>
      <c r="H21" s="17" t="n">
        <v>0.76</v>
      </c>
      <c r="I21" s="17" t="n">
        <v>0.95</v>
      </c>
      <c r="J21" s="17" t="n">
        <v>4.38</v>
      </c>
      <c r="K21" s="17" t="n">
        <v>12209.99</v>
      </c>
      <c r="L21" s="17" t="n">
        <v>3475.5</v>
      </c>
      <c r="M21" s="17" t="n">
        <v>4344.38</v>
      </c>
      <c r="N21" s="17" t="n">
        <v>20029.87</v>
      </c>
      <c r="O21" s="18" t="n">
        <v>0.0112230498532791</v>
      </c>
      <c r="P21" s="13"/>
      <c r="Q21" s="13"/>
      <c r="R21" s="13"/>
    </row>
    <row r="22" customFormat="false" ht="24" hidden="false" customHeight="true" outlineLevel="0" collapsed="false">
      <c r="A22" s="14" t="s">
        <v>75</v>
      </c>
      <c r="B22" s="15" t="s">
        <v>76</v>
      </c>
      <c r="C22" s="14" t="s">
        <v>25</v>
      </c>
      <c r="D22" s="14" t="s">
        <v>77</v>
      </c>
      <c r="E22" s="16" t="s">
        <v>27</v>
      </c>
      <c r="F22" s="15" t="n">
        <v>3498.13</v>
      </c>
      <c r="G22" s="17" t="n">
        <v>5.96</v>
      </c>
      <c r="H22" s="17" t="n">
        <v>0.33</v>
      </c>
      <c r="I22" s="17" t="n">
        <v>54.14</v>
      </c>
      <c r="J22" s="17" t="n">
        <v>60.43</v>
      </c>
      <c r="K22" s="17" t="n">
        <v>20848.85</v>
      </c>
      <c r="L22" s="17" t="n">
        <v>1154.38</v>
      </c>
      <c r="M22" s="17" t="n">
        <v>189388.76</v>
      </c>
      <c r="N22" s="17" t="n">
        <v>211391.99</v>
      </c>
      <c r="O22" s="18" t="n">
        <v>0.11844624265429</v>
      </c>
      <c r="P22" s="13"/>
      <c r="Q22" s="13"/>
      <c r="R22" s="13"/>
    </row>
    <row r="23" customFormat="false" ht="24" hidden="false" customHeight="true" outlineLevel="0" collapsed="false">
      <c r="A23" s="9" t="s">
        <v>78</v>
      </c>
      <c r="B23" s="9"/>
      <c r="C23" s="9"/>
      <c r="D23" s="9" t="s">
        <v>79</v>
      </c>
      <c r="E23" s="9"/>
      <c r="F23" s="10"/>
      <c r="G23" s="9"/>
      <c r="H23" s="9"/>
      <c r="I23" s="9"/>
      <c r="J23" s="9"/>
      <c r="K23" s="9"/>
      <c r="L23" s="9"/>
      <c r="M23" s="9"/>
      <c r="N23" s="11" t="n">
        <v>49541.58</v>
      </c>
      <c r="O23" s="12" t="n">
        <v>0.0277589231557776</v>
      </c>
      <c r="P23" s="13"/>
      <c r="Q23" s="13"/>
      <c r="R23" s="13"/>
    </row>
    <row r="24" customFormat="false" ht="48" hidden="false" customHeight="true" outlineLevel="0" collapsed="false">
      <c r="A24" s="14" t="s">
        <v>80</v>
      </c>
      <c r="B24" s="15" t="s">
        <v>81</v>
      </c>
      <c r="C24" s="14" t="s">
        <v>25</v>
      </c>
      <c r="D24" s="14" t="s">
        <v>82</v>
      </c>
      <c r="E24" s="16" t="s">
        <v>27</v>
      </c>
      <c r="F24" s="15" t="n">
        <v>44</v>
      </c>
      <c r="G24" s="17" t="n">
        <v>15.25</v>
      </c>
      <c r="H24" s="17" t="n">
        <v>1.38</v>
      </c>
      <c r="I24" s="17" t="n">
        <v>47.19</v>
      </c>
      <c r="J24" s="17" t="n">
        <v>63.82</v>
      </c>
      <c r="K24" s="17" t="n">
        <v>671</v>
      </c>
      <c r="L24" s="17" t="n">
        <v>60.72</v>
      </c>
      <c r="M24" s="17" t="n">
        <v>2076.36</v>
      </c>
      <c r="N24" s="17" t="n">
        <v>2808.08</v>
      </c>
      <c r="O24" s="18" t="n">
        <v>0.00157341120196966</v>
      </c>
      <c r="P24" s="13"/>
      <c r="Q24" s="13"/>
      <c r="R24" s="13"/>
    </row>
    <row r="25" customFormat="false" ht="72" hidden="false" customHeight="true" outlineLevel="0" collapsed="false">
      <c r="A25" s="14" t="s">
        <v>83</v>
      </c>
      <c r="B25" s="15" t="s">
        <v>84</v>
      </c>
      <c r="C25" s="14" t="s">
        <v>56</v>
      </c>
      <c r="D25" s="14" t="s">
        <v>85</v>
      </c>
      <c r="E25" s="16" t="s">
        <v>27</v>
      </c>
      <c r="F25" s="15" t="n">
        <v>120</v>
      </c>
      <c r="G25" s="17" t="n">
        <v>18.26</v>
      </c>
      <c r="H25" s="17" t="n">
        <v>0.04</v>
      </c>
      <c r="I25" s="17" t="n">
        <v>55.76</v>
      </c>
      <c r="J25" s="17" t="n">
        <v>74.06</v>
      </c>
      <c r="K25" s="17" t="n">
        <v>2191.2</v>
      </c>
      <c r="L25" s="17" t="n">
        <v>4.8</v>
      </c>
      <c r="M25" s="17" t="n">
        <v>6691.2</v>
      </c>
      <c r="N25" s="17" t="n">
        <v>8887.2</v>
      </c>
      <c r="O25" s="18" t="n">
        <v>0.0049796373444292</v>
      </c>
      <c r="P25" s="13"/>
      <c r="Q25" s="13"/>
      <c r="R25" s="13"/>
    </row>
    <row r="26" customFormat="false" ht="72" hidden="false" customHeight="true" outlineLevel="0" collapsed="false">
      <c r="A26" s="14" t="s">
        <v>86</v>
      </c>
      <c r="B26" s="15" t="s">
        <v>87</v>
      </c>
      <c r="C26" s="14" t="s">
        <v>25</v>
      </c>
      <c r="D26" s="14" t="s">
        <v>88</v>
      </c>
      <c r="E26" s="16" t="s">
        <v>27</v>
      </c>
      <c r="F26" s="15" t="n">
        <v>20</v>
      </c>
      <c r="G26" s="17" t="n">
        <v>7.58</v>
      </c>
      <c r="H26" s="17" t="n">
        <v>0.68</v>
      </c>
      <c r="I26" s="17" t="n">
        <v>37.83</v>
      </c>
      <c r="J26" s="17" t="n">
        <v>46.09</v>
      </c>
      <c r="K26" s="17" t="n">
        <v>151.6</v>
      </c>
      <c r="L26" s="17" t="n">
        <v>13.6</v>
      </c>
      <c r="M26" s="17" t="n">
        <v>756.6</v>
      </c>
      <c r="N26" s="17" t="n">
        <v>921.8</v>
      </c>
      <c r="O26" s="18" t="n">
        <v>0.000516498976516207</v>
      </c>
      <c r="P26" s="13"/>
      <c r="Q26" s="13"/>
      <c r="R26" s="13"/>
    </row>
    <row r="27" customFormat="false" ht="36" hidden="false" customHeight="true" outlineLevel="0" collapsed="false">
      <c r="A27" s="14" t="s">
        <v>89</v>
      </c>
      <c r="B27" s="15" t="s">
        <v>90</v>
      </c>
      <c r="C27" s="14" t="s">
        <v>25</v>
      </c>
      <c r="D27" s="14" t="s">
        <v>91</v>
      </c>
      <c r="E27" s="16" t="s">
        <v>48</v>
      </c>
      <c r="F27" s="15" t="n">
        <v>1</v>
      </c>
      <c r="G27" s="17" t="n">
        <v>31.98</v>
      </c>
      <c r="H27" s="17" t="n">
        <v>2.4</v>
      </c>
      <c r="I27" s="17" t="n">
        <v>831.26</v>
      </c>
      <c r="J27" s="17" t="n">
        <v>865.64</v>
      </c>
      <c r="K27" s="17" t="n">
        <v>31.98</v>
      </c>
      <c r="L27" s="17" t="n">
        <v>2.4</v>
      </c>
      <c r="M27" s="17" t="n">
        <v>831.26</v>
      </c>
      <c r="N27" s="17" t="n">
        <v>865.64</v>
      </c>
      <c r="O27" s="18" t="n">
        <v>0.000485031648981872</v>
      </c>
      <c r="P27" s="13"/>
      <c r="Q27" s="13"/>
      <c r="R27" s="13"/>
    </row>
    <row r="28" customFormat="false" ht="48" hidden="false" customHeight="true" outlineLevel="0" collapsed="false">
      <c r="A28" s="14" t="s">
        <v>92</v>
      </c>
      <c r="B28" s="15" t="s">
        <v>93</v>
      </c>
      <c r="C28" s="14" t="s">
        <v>25</v>
      </c>
      <c r="D28" s="14" t="s">
        <v>94</v>
      </c>
      <c r="E28" s="16" t="s">
        <v>48</v>
      </c>
      <c r="F28" s="15" t="n">
        <v>15</v>
      </c>
      <c r="G28" s="17" t="n">
        <v>26.36</v>
      </c>
      <c r="H28" s="17" t="n">
        <v>1.99</v>
      </c>
      <c r="I28" s="17" t="n">
        <v>534.16</v>
      </c>
      <c r="J28" s="17" t="n">
        <v>562.51</v>
      </c>
      <c r="K28" s="17" t="n">
        <v>395.4</v>
      </c>
      <c r="L28" s="17" t="n">
        <v>29.85</v>
      </c>
      <c r="M28" s="17" t="n">
        <v>8012.4</v>
      </c>
      <c r="N28" s="17" t="n">
        <v>8437.65</v>
      </c>
      <c r="O28" s="18" t="n">
        <v>0.00472774743892599</v>
      </c>
      <c r="P28" s="13"/>
      <c r="Q28" s="13"/>
      <c r="R28" s="13"/>
    </row>
    <row r="29" customFormat="false" ht="48" hidden="false" customHeight="true" outlineLevel="0" collapsed="false">
      <c r="A29" s="14" t="s">
        <v>95</v>
      </c>
      <c r="B29" s="15" t="s">
        <v>96</v>
      </c>
      <c r="C29" s="14" t="s">
        <v>25</v>
      </c>
      <c r="D29" s="14" t="s">
        <v>97</v>
      </c>
      <c r="E29" s="16" t="s">
        <v>48</v>
      </c>
      <c r="F29" s="15" t="n">
        <v>7</v>
      </c>
      <c r="G29" s="17" t="n">
        <v>22.22</v>
      </c>
      <c r="H29" s="17" t="n">
        <v>1.59</v>
      </c>
      <c r="I29" s="17" t="n">
        <v>236.44</v>
      </c>
      <c r="J29" s="17" t="n">
        <v>260.25</v>
      </c>
      <c r="K29" s="17" t="n">
        <v>155.54</v>
      </c>
      <c r="L29" s="17" t="n">
        <v>11.13</v>
      </c>
      <c r="M29" s="17" t="n">
        <v>1655.08</v>
      </c>
      <c r="N29" s="17" t="n">
        <v>1821.75</v>
      </c>
      <c r="O29" s="18" t="n">
        <v>0.00102075505583467</v>
      </c>
      <c r="P29" s="13"/>
      <c r="Q29" s="13"/>
      <c r="R29" s="13"/>
    </row>
    <row r="30" customFormat="false" ht="36" hidden="false" customHeight="true" outlineLevel="0" collapsed="false">
      <c r="A30" s="14" t="s">
        <v>98</v>
      </c>
      <c r="B30" s="15" t="s">
        <v>99</v>
      </c>
      <c r="C30" s="14" t="s">
        <v>25</v>
      </c>
      <c r="D30" s="14" t="s">
        <v>100</v>
      </c>
      <c r="E30" s="16" t="s">
        <v>48</v>
      </c>
      <c r="F30" s="15" t="n">
        <v>8</v>
      </c>
      <c r="G30" s="17" t="n">
        <v>2.13</v>
      </c>
      <c r="H30" s="17" t="n">
        <v>0.14</v>
      </c>
      <c r="I30" s="17" t="n">
        <v>40.55</v>
      </c>
      <c r="J30" s="17" t="n">
        <v>42.82</v>
      </c>
      <c r="K30" s="17" t="n">
        <v>17.04</v>
      </c>
      <c r="L30" s="17" t="n">
        <v>1.12</v>
      </c>
      <c r="M30" s="17" t="n">
        <v>324.4</v>
      </c>
      <c r="N30" s="17" t="n">
        <v>342.56</v>
      </c>
      <c r="O30" s="18" t="n">
        <v>0.000191941732908865</v>
      </c>
      <c r="P30" s="13"/>
      <c r="Q30" s="13"/>
      <c r="R30" s="13"/>
    </row>
    <row r="31" customFormat="false" ht="24" hidden="false" customHeight="true" outlineLevel="0" collapsed="false">
      <c r="A31" s="14" t="s">
        <v>101</v>
      </c>
      <c r="B31" s="15" t="s">
        <v>102</v>
      </c>
      <c r="C31" s="14" t="s">
        <v>25</v>
      </c>
      <c r="D31" s="14" t="s">
        <v>103</v>
      </c>
      <c r="E31" s="16" t="s">
        <v>48</v>
      </c>
      <c r="F31" s="15" t="n">
        <v>1</v>
      </c>
      <c r="G31" s="17" t="n">
        <v>23.51</v>
      </c>
      <c r="H31" s="17" t="n">
        <v>1.69</v>
      </c>
      <c r="I31" s="17" t="n">
        <v>247.99</v>
      </c>
      <c r="J31" s="17" t="n">
        <v>273.19</v>
      </c>
      <c r="K31" s="17" t="n">
        <v>23.51</v>
      </c>
      <c r="L31" s="17" t="n">
        <v>1.69</v>
      </c>
      <c r="M31" s="17" t="n">
        <v>247.99</v>
      </c>
      <c r="N31" s="17" t="n">
        <v>273.19</v>
      </c>
      <c r="O31" s="18" t="n">
        <v>0.000153072635489762</v>
      </c>
      <c r="P31" s="13"/>
      <c r="Q31" s="13"/>
      <c r="R31" s="13"/>
    </row>
    <row r="32" customFormat="false" ht="24" hidden="false" customHeight="true" outlineLevel="0" collapsed="false">
      <c r="A32" s="14" t="s">
        <v>104</v>
      </c>
      <c r="B32" s="15" t="s">
        <v>105</v>
      </c>
      <c r="C32" s="14" t="s">
        <v>25</v>
      </c>
      <c r="D32" s="14" t="s">
        <v>106</v>
      </c>
      <c r="E32" s="16" t="s">
        <v>48</v>
      </c>
      <c r="F32" s="15" t="n">
        <v>2</v>
      </c>
      <c r="G32" s="17" t="n">
        <v>23.92</v>
      </c>
      <c r="H32" s="17" t="n">
        <v>1.7</v>
      </c>
      <c r="I32" s="17" t="n">
        <v>310.66</v>
      </c>
      <c r="J32" s="17" t="n">
        <v>336.28</v>
      </c>
      <c r="K32" s="17" t="n">
        <v>47.84</v>
      </c>
      <c r="L32" s="17" t="n">
        <v>3.4</v>
      </c>
      <c r="M32" s="17" t="n">
        <v>621.32</v>
      </c>
      <c r="N32" s="17" t="n">
        <v>672.56</v>
      </c>
      <c r="O32" s="18" t="n">
        <v>0.000376845901112758</v>
      </c>
      <c r="P32" s="13"/>
      <c r="Q32" s="13"/>
      <c r="R32" s="13"/>
    </row>
    <row r="33" customFormat="false" ht="24" hidden="false" customHeight="true" outlineLevel="0" collapsed="false">
      <c r="A33" s="14" t="s">
        <v>107</v>
      </c>
      <c r="B33" s="15" t="s">
        <v>108</v>
      </c>
      <c r="C33" s="14" t="s">
        <v>25</v>
      </c>
      <c r="D33" s="14" t="s">
        <v>109</v>
      </c>
      <c r="E33" s="16" t="s">
        <v>48</v>
      </c>
      <c r="F33" s="15" t="n">
        <v>1</v>
      </c>
      <c r="G33" s="17" t="n">
        <v>23.92</v>
      </c>
      <c r="H33" s="17" t="n">
        <v>1.7</v>
      </c>
      <c r="I33" s="17" t="n">
        <v>286.1</v>
      </c>
      <c r="J33" s="17" t="n">
        <v>311.72</v>
      </c>
      <c r="K33" s="17" t="n">
        <v>23.92</v>
      </c>
      <c r="L33" s="17" t="n">
        <v>1.7</v>
      </c>
      <c r="M33" s="17" t="n">
        <v>286.1</v>
      </c>
      <c r="N33" s="17" t="n">
        <v>311.72</v>
      </c>
      <c r="O33" s="18" t="n">
        <v>0.000174661597916719</v>
      </c>
      <c r="P33" s="13"/>
      <c r="Q33" s="13"/>
      <c r="R33" s="13"/>
    </row>
    <row r="34" customFormat="false" ht="24" hidden="false" customHeight="true" outlineLevel="0" collapsed="false">
      <c r="A34" s="14" t="s">
        <v>110</v>
      </c>
      <c r="B34" s="15" t="s">
        <v>111</v>
      </c>
      <c r="C34" s="14" t="s">
        <v>25</v>
      </c>
      <c r="D34" s="14" t="s">
        <v>112</v>
      </c>
      <c r="E34" s="16" t="s">
        <v>48</v>
      </c>
      <c r="F34" s="15" t="n">
        <v>7</v>
      </c>
      <c r="G34" s="17" t="n">
        <v>7.97</v>
      </c>
      <c r="H34" s="17" t="n">
        <v>0.56</v>
      </c>
      <c r="I34" s="17" t="n">
        <v>59.86</v>
      </c>
      <c r="J34" s="17" t="n">
        <v>68.39</v>
      </c>
      <c r="K34" s="17" t="n">
        <v>55.79</v>
      </c>
      <c r="L34" s="17" t="n">
        <v>3.92</v>
      </c>
      <c r="M34" s="17" t="n">
        <v>419.02</v>
      </c>
      <c r="N34" s="17" t="n">
        <v>478.73</v>
      </c>
      <c r="O34" s="18" t="n">
        <v>0.000268239916497726</v>
      </c>
      <c r="P34" s="13"/>
      <c r="Q34" s="13"/>
      <c r="R34" s="13"/>
    </row>
    <row r="35" customFormat="false" ht="24" hidden="false" customHeight="true" outlineLevel="0" collapsed="false">
      <c r="A35" s="14" t="s">
        <v>113</v>
      </c>
      <c r="B35" s="15" t="s">
        <v>114</v>
      </c>
      <c r="C35" s="14" t="s">
        <v>56</v>
      </c>
      <c r="D35" s="14" t="s">
        <v>115</v>
      </c>
      <c r="E35" s="16" t="s">
        <v>116</v>
      </c>
      <c r="F35" s="15" t="n">
        <v>7</v>
      </c>
      <c r="G35" s="17" t="n">
        <v>12.24</v>
      </c>
      <c r="H35" s="17" t="n">
        <v>0.01</v>
      </c>
      <c r="I35" s="17" t="n">
        <v>103.44</v>
      </c>
      <c r="J35" s="17" t="n">
        <v>115.69</v>
      </c>
      <c r="K35" s="17" t="n">
        <v>85.68</v>
      </c>
      <c r="L35" s="17" t="n">
        <v>0.07</v>
      </c>
      <c r="M35" s="17" t="n">
        <v>724.08</v>
      </c>
      <c r="N35" s="17" t="n">
        <v>809.83</v>
      </c>
      <c r="O35" s="18" t="n">
        <v>0.000453760431928965</v>
      </c>
      <c r="P35" s="13"/>
      <c r="Q35" s="13"/>
      <c r="R35" s="13"/>
    </row>
    <row r="36" customFormat="false" ht="24" hidden="false" customHeight="true" outlineLevel="0" collapsed="false">
      <c r="A36" s="19" t="s">
        <v>117</v>
      </c>
      <c r="B36" s="20" t="s">
        <v>118</v>
      </c>
      <c r="C36" s="19" t="s">
        <v>25</v>
      </c>
      <c r="D36" s="19" t="s">
        <v>119</v>
      </c>
      <c r="E36" s="21" t="s">
        <v>48</v>
      </c>
      <c r="F36" s="20" t="n">
        <v>17</v>
      </c>
      <c r="G36" s="22" t="n">
        <v>0</v>
      </c>
      <c r="H36" s="22" t="n">
        <v>0</v>
      </c>
      <c r="I36" s="22" t="n">
        <v>31.4</v>
      </c>
      <c r="J36" s="22" t="n">
        <v>31.4</v>
      </c>
      <c r="K36" s="22" t="n">
        <v>0</v>
      </c>
      <c r="L36" s="22" t="n">
        <v>0</v>
      </c>
      <c r="M36" s="22" t="n">
        <v>533.8</v>
      </c>
      <c r="N36" s="22" t="n">
        <v>533.8</v>
      </c>
      <c r="O36" s="23" t="n">
        <v>0.000299096499961327</v>
      </c>
      <c r="P36" s="13"/>
      <c r="Q36" s="13"/>
      <c r="R36" s="13"/>
    </row>
    <row r="37" customFormat="false" ht="24" hidden="false" customHeight="true" outlineLevel="0" collapsed="false">
      <c r="A37" s="14" t="s">
        <v>120</v>
      </c>
      <c r="B37" s="15" t="s">
        <v>121</v>
      </c>
      <c r="C37" s="14" t="s">
        <v>25</v>
      </c>
      <c r="D37" s="14" t="s">
        <v>122</v>
      </c>
      <c r="E37" s="16" t="s">
        <v>48</v>
      </c>
      <c r="F37" s="15" t="n">
        <v>7</v>
      </c>
      <c r="G37" s="17" t="n">
        <v>2.42</v>
      </c>
      <c r="H37" s="17" t="n">
        <v>0.17</v>
      </c>
      <c r="I37" s="17" t="n">
        <v>96.36</v>
      </c>
      <c r="J37" s="17" t="n">
        <v>98.95</v>
      </c>
      <c r="K37" s="17" t="n">
        <v>16.94</v>
      </c>
      <c r="L37" s="17" t="n">
        <v>1.19</v>
      </c>
      <c r="M37" s="17" t="n">
        <v>674.52</v>
      </c>
      <c r="N37" s="17" t="n">
        <v>692.65</v>
      </c>
      <c r="O37" s="18" t="n">
        <v>0.000388102642746746</v>
      </c>
      <c r="P37" s="13"/>
      <c r="Q37" s="13"/>
      <c r="R37" s="13"/>
    </row>
    <row r="38" customFormat="false" ht="24" hidden="false" customHeight="true" outlineLevel="0" collapsed="false">
      <c r="A38" s="14" t="s">
        <v>123</v>
      </c>
      <c r="B38" s="15" t="s">
        <v>124</v>
      </c>
      <c r="C38" s="14" t="s">
        <v>25</v>
      </c>
      <c r="D38" s="14" t="s">
        <v>125</v>
      </c>
      <c r="E38" s="16" t="s">
        <v>48</v>
      </c>
      <c r="F38" s="15" t="n">
        <v>1</v>
      </c>
      <c r="G38" s="17" t="n">
        <v>49.78</v>
      </c>
      <c r="H38" s="17" t="n">
        <v>4.29</v>
      </c>
      <c r="I38" s="17" t="n">
        <v>396.88</v>
      </c>
      <c r="J38" s="17" t="n">
        <v>450.95</v>
      </c>
      <c r="K38" s="17" t="n">
        <v>49.78</v>
      </c>
      <c r="L38" s="17" t="n">
        <v>4.29</v>
      </c>
      <c r="M38" s="17" t="n">
        <v>396.88</v>
      </c>
      <c r="N38" s="17" t="n">
        <v>450.95</v>
      </c>
      <c r="O38" s="18" t="n">
        <v>0.000252674347428925</v>
      </c>
      <c r="P38" s="13"/>
      <c r="Q38" s="13"/>
      <c r="R38" s="13"/>
    </row>
    <row r="39" customFormat="false" ht="24" hidden="false" customHeight="true" outlineLevel="0" collapsed="false">
      <c r="A39" s="14" t="s">
        <v>126</v>
      </c>
      <c r="B39" s="15" t="s">
        <v>127</v>
      </c>
      <c r="C39" s="14" t="s">
        <v>25</v>
      </c>
      <c r="D39" s="14" t="s">
        <v>128</v>
      </c>
      <c r="E39" s="16" t="s">
        <v>48</v>
      </c>
      <c r="F39" s="15" t="n">
        <v>6</v>
      </c>
      <c r="G39" s="17" t="n">
        <v>38.03</v>
      </c>
      <c r="H39" s="17" t="n">
        <v>3.28</v>
      </c>
      <c r="I39" s="17" t="n">
        <v>299.63</v>
      </c>
      <c r="J39" s="17" t="n">
        <v>340.94</v>
      </c>
      <c r="K39" s="17" t="n">
        <v>228.18</v>
      </c>
      <c r="L39" s="17" t="n">
        <v>19.68</v>
      </c>
      <c r="M39" s="17" t="n">
        <v>1797.78</v>
      </c>
      <c r="N39" s="17" t="n">
        <v>2045.64</v>
      </c>
      <c r="O39" s="18" t="n">
        <v>0.00114620412922609</v>
      </c>
      <c r="P39" s="13"/>
      <c r="Q39" s="13"/>
      <c r="R39" s="13"/>
    </row>
    <row r="40" customFormat="false" ht="24" hidden="false" customHeight="true" outlineLevel="0" collapsed="false">
      <c r="A40" s="19" t="s">
        <v>129</v>
      </c>
      <c r="B40" s="20" t="s">
        <v>130</v>
      </c>
      <c r="C40" s="19" t="s">
        <v>56</v>
      </c>
      <c r="D40" s="19" t="s">
        <v>131</v>
      </c>
      <c r="E40" s="21" t="s">
        <v>27</v>
      </c>
      <c r="F40" s="20" t="n">
        <v>8</v>
      </c>
      <c r="G40" s="22" t="n">
        <v>0</v>
      </c>
      <c r="H40" s="22" t="n">
        <v>0</v>
      </c>
      <c r="I40" s="22" t="n">
        <v>250</v>
      </c>
      <c r="J40" s="22" t="n">
        <v>250</v>
      </c>
      <c r="K40" s="22" t="n">
        <v>0</v>
      </c>
      <c r="L40" s="22" t="n">
        <v>0</v>
      </c>
      <c r="M40" s="22" t="n">
        <v>2000</v>
      </c>
      <c r="N40" s="22" t="n">
        <v>2000</v>
      </c>
      <c r="O40" s="23" t="n">
        <v>0.00112063132244783</v>
      </c>
      <c r="P40" s="13"/>
      <c r="Q40" s="13"/>
      <c r="R40" s="13"/>
    </row>
    <row r="41" customFormat="false" ht="60" hidden="false" customHeight="true" outlineLevel="0" collapsed="false">
      <c r="A41" s="14" t="s">
        <v>132</v>
      </c>
      <c r="B41" s="15" t="s">
        <v>133</v>
      </c>
      <c r="C41" s="14" t="s">
        <v>25</v>
      </c>
      <c r="D41" s="14" t="s">
        <v>134</v>
      </c>
      <c r="E41" s="16" t="s">
        <v>48</v>
      </c>
      <c r="F41" s="15" t="n">
        <v>1</v>
      </c>
      <c r="G41" s="17" t="n">
        <v>95.56</v>
      </c>
      <c r="H41" s="17" t="n">
        <v>8.25</v>
      </c>
      <c r="I41" s="17" t="n">
        <v>267.33</v>
      </c>
      <c r="J41" s="17" t="n">
        <v>371.14</v>
      </c>
      <c r="K41" s="17" t="n">
        <v>95.56</v>
      </c>
      <c r="L41" s="17" t="n">
        <v>8.25</v>
      </c>
      <c r="M41" s="17" t="n">
        <v>267.33</v>
      </c>
      <c r="N41" s="17" t="n">
        <v>371.14</v>
      </c>
      <c r="O41" s="18" t="n">
        <v>0.000207955554506645</v>
      </c>
      <c r="P41" s="13"/>
      <c r="Q41" s="13"/>
      <c r="R41" s="13"/>
    </row>
    <row r="42" customFormat="false" ht="36" hidden="false" customHeight="true" outlineLevel="0" collapsed="false">
      <c r="A42" s="14" t="s">
        <v>135</v>
      </c>
      <c r="B42" s="15" t="s">
        <v>136</v>
      </c>
      <c r="C42" s="14" t="s">
        <v>25</v>
      </c>
      <c r="D42" s="14" t="s">
        <v>137</v>
      </c>
      <c r="E42" s="16" t="s">
        <v>48</v>
      </c>
      <c r="F42" s="15" t="n">
        <v>6</v>
      </c>
      <c r="G42" s="17" t="n">
        <v>73</v>
      </c>
      <c r="H42" s="17" t="n">
        <v>6.3</v>
      </c>
      <c r="I42" s="17" t="n">
        <v>260.72</v>
      </c>
      <c r="J42" s="17" t="n">
        <v>340.02</v>
      </c>
      <c r="K42" s="17" t="n">
        <v>438</v>
      </c>
      <c r="L42" s="17" t="n">
        <v>37.8</v>
      </c>
      <c r="M42" s="17" t="n">
        <v>1564.32</v>
      </c>
      <c r="N42" s="17" t="n">
        <v>2040.12</v>
      </c>
      <c r="O42" s="18" t="n">
        <v>0.00114311118677614</v>
      </c>
      <c r="P42" s="13"/>
      <c r="Q42" s="13"/>
      <c r="R42" s="13"/>
    </row>
    <row r="43" customFormat="false" ht="36" hidden="false" customHeight="true" outlineLevel="0" collapsed="false">
      <c r="A43" s="14" t="s">
        <v>138</v>
      </c>
      <c r="B43" s="15" t="s">
        <v>139</v>
      </c>
      <c r="C43" s="14" t="s">
        <v>25</v>
      </c>
      <c r="D43" s="14" t="s">
        <v>140</v>
      </c>
      <c r="E43" s="16" t="s">
        <v>48</v>
      </c>
      <c r="F43" s="15" t="n">
        <v>6</v>
      </c>
      <c r="G43" s="17" t="n">
        <v>22.76</v>
      </c>
      <c r="H43" s="17" t="n">
        <v>1.96</v>
      </c>
      <c r="I43" s="17" t="n">
        <v>155.43</v>
      </c>
      <c r="J43" s="17" t="n">
        <v>180.15</v>
      </c>
      <c r="K43" s="17" t="n">
        <v>136.56</v>
      </c>
      <c r="L43" s="17" t="n">
        <v>11.76</v>
      </c>
      <c r="M43" s="17" t="n">
        <v>932.58</v>
      </c>
      <c r="N43" s="17" t="n">
        <v>1080.9</v>
      </c>
      <c r="O43" s="18" t="n">
        <v>0.000605645198216932</v>
      </c>
      <c r="P43" s="13"/>
      <c r="Q43" s="13"/>
      <c r="R43" s="13"/>
    </row>
    <row r="44" customFormat="false" ht="24" hidden="false" customHeight="true" outlineLevel="0" collapsed="false">
      <c r="A44" s="14" t="s">
        <v>141</v>
      </c>
      <c r="B44" s="15" t="s">
        <v>142</v>
      </c>
      <c r="C44" s="14" t="s">
        <v>25</v>
      </c>
      <c r="D44" s="14" t="s">
        <v>143</v>
      </c>
      <c r="E44" s="16" t="s">
        <v>48</v>
      </c>
      <c r="F44" s="15" t="n">
        <v>1</v>
      </c>
      <c r="G44" s="17" t="n">
        <v>23.92</v>
      </c>
      <c r="H44" s="17" t="n">
        <v>1.7</v>
      </c>
      <c r="I44" s="17" t="n">
        <v>286.1</v>
      </c>
      <c r="J44" s="17" t="n">
        <v>311.72</v>
      </c>
      <c r="K44" s="17" t="n">
        <v>23.92</v>
      </c>
      <c r="L44" s="17" t="n">
        <v>1.7</v>
      </c>
      <c r="M44" s="17" t="n">
        <v>286.1</v>
      </c>
      <c r="N44" s="17" t="n">
        <v>311.72</v>
      </c>
      <c r="O44" s="18" t="n">
        <v>0.000174661597916719</v>
      </c>
      <c r="P44" s="13"/>
      <c r="Q44" s="13"/>
      <c r="R44" s="13"/>
    </row>
    <row r="45" customFormat="false" ht="24" hidden="false" customHeight="true" outlineLevel="0" collapsed="false">
      <c r="A45" s="19" t="s">
        <v>144</v>
      </c>
      <c r="B45" s="20" t="s">
        <v>145</v>
      </c>
      <c r="C45" s="19" t="s">
        <v>25</v>
      </c>
      <c r="D45" s="19" t="s">
        <v>146</v>
      </c>
      <c r="E45" s="21" t="s">
        <v>48</v>
      </c>
      <c r="F45" s="20" t="n">
        <v>6</v>
      </c>
      <c r="G45" s="22" t="n">
        <v>0</v>
      </c>
      <c r="H45" s="22" t="n">
        <v>0</v>
      </c>
      <c r="I45" s="22" t="n">
        <v>60.63</v>
      </c>
      <c r="J45" s="22" t="n">
        <v>60.63</v>
      </c>
      <c r="K45" s="22" t="n">
        <v>0</v>
      </c>
      <c r="L45" s="22" t="n">
        <v>0</v>
      </c>
      <c r="M45" s="22" t="n">
        <v>363.78</v>
      </c>
      <c r="N45" s="22" t="n">
        <v>363.78</v>
      </c>
      <c r="O45" s="23" t="n">
        <v>0.000203831631240037</v>
      </c>
      <c r="P45" s="13"/>
      <c r="Q45" s="13"/>
      <c r="R45" s="13"/>
    </row>
    <row r="46" customFormat="false" ht="24" hidden="false" customHeight="true" outlineLevel="0" collapsed="false">
      <c r="A46" s="14" t="s">
        <v>147</v>
      </c>
      <c r="B46" s="15" t="s">
        <v>148</v>
      </c>
      <c r="C46" s="14" t="s">
        <v>25</v>
      </c>
      <c r="D46" s="14" t="s">
        <v>149</v>
      </c>
      <c r="E46" s="16" t="s">
        <v>27</v>
      </c>
      <c r="F46" s="15" t="n">
        <v>5.67</v>
      </c>
      <c r="G46" s="17" t="n">
        <v>7.79</v>
      </c>
      <c r="H46" s="17" t="n">
        <v>1.13</v>
      </c>
      <c r="I46" s="17" t="n">
        <v>8.29</v>
      </c>
      <c r="J46" s="17" t="n">
        <v>17.21</v>
      </c>
      <c r="K46" s="17" t="n">
        <v>44.16</v>
      </c>
      <c r="L46" s="17" t="n">
        <v>6.4</v>
      </c>
      <c r="M46" s="17" t="n">
        <v>47.02</v>
      </c>
      <c r="N46" s="17" t="n">
        <v>97.58</v>
      </c>
      <c r="O46" s="18" t="n">
        <v>5.46756022222298E-005</v>
      </c>
      <c r="P46" s="13"/>
      <c r="Q46" s="13"/>
      <c r="R46" s="13"/>
    </row>
    <row r="47" customFormat="false" ht="48" hidden="false" customHeight="true" outlineLevel="0" collapsed="false">
      <c r="A47" s="14" t="s">
        <v>150</v>
      </c>
      <c r="B47" s="15" t="s">
        <v>151</v>
      </c>
      <c r="C47" s="14" t="s">
        <v>25</v>
      </c>
      <c r="D47" s="14" t="s">
        <v>152</v>
      </c>
      <c r="E47" s="16" t="s">
        <v>27</v>
      </c>
      <c r="F47" s="15" t="n">
        <v>163.22</v>
      </c>
      <c r="G47" s="17" t="n">
        <v>6.31</v>
      </c>
      <c r="H47" s="17" t="n">
        <v>0.87</v>
      </c>
      <c r="I47" s="17" t="n">
        <v>10.16</v>
      </c>
      <c r="J47" s="17" t="n">
        <v>17.34</v>
      </c>
      <c r="K47" s="17" t="n">
        <v>1029.91</v>
      </c>
      <c r="L47" s="17" t="n">
        <v>142</v>
      </c>
      <c r="M47" s="17" t="n">
        <v>1658.32</v>
      </c>
      <c r="N47" s="17" t="n">
        <v>2830.23</v>
      </c>
      <c r="O47" s="18" t="n">
        <v>0.00158582219386577</v>
      </c>
      <c r="P47" s="13"/>
      <c r="Q47" s="13"/>
      <c r="R47" s="13"/>
    </row>
    <row r="48" customFormat="false" ht="48" hidden="false" customHeight="true" outlineLevel="0" collapsed="false">
      <c r="A48" s="14" t="s">
        <v>153</v>
      </c>
      <c r="B48" s="15" t="s">
        <v>154</v>
      </c>
      <c r="C48" s="14" t="s">
        <v>25</v>
      </c>
      <c r="D48" s="14" t="s">
        <v>155</v>
      </c>
      <c r="E48" s="16" t="s">
        <v>48</v>
      </c>
      <c r="F48" s="15" t="n">
        <v>4</v>
      </c>
      <c r="G48" s="17" t="n">
        <v>25.44</v>
      </c>
      <c r="H48" s="17" t="n">
        <v>1.81</v>
      </c>
      <c r="I48" s="17" t="n">
        <v>684.32</v>
      </c>
      <c r="J48" s="17" t="n">
        <v>711.57</v>
      </c>
      <c r="K48" s="17" t="n">
        <v>101.76</v>
      </c>
      <c r="L48" s="17" t="n">
        <v>7.24</v>
      </c>
      <c r="M48" s="17" t="n">
        <v>2737.28</v>
      </c>
      <c r="N48" s="17" t="n">
        <v>2846.28</v>
      </c>
      <c r="O48" s="18" t="n">
        <v>0.00159481526022841</v>
      </c>
      <c r="P48" s="13"/>
      <c r="Q48" s="13"/>
      <c r="R48" s="13"/>
    </row>
    <row r="49" customFormat="false" ht="36" hidden="false" customHeight="true" outlineLevel="0" collapsed="false">
      <c r="A49" s="14" t="s">
        <v>156</v>
      </c>
      <c r="B49" s="15" t="s">
        <v>157</v>
      </c>
      <c r="C49" s="14" t="s">
        <v>25</v>
      </c>
      <c r="D49" s="14" t="s">
        <v>158</v>
      </c>
      <c r="E49" s="16" t="s">
        <v>48</v>
      </c>
      <c r="F49" s="15" t="n">
        <v>6</v>
      </c>
      <c r="G49" s="17" t="n">
        <v>11.26</v>
      </c>
      <c r="H49" s="17" t="n">
        <v>0.8</v>
      </c>
      <c r="I49" s="17" t="n">
        <v>77.45</v>
      </c>
      <c r="J49" s="17" t="n">
        <v>89.51</v>
      </c>
      <c r="K49" s="17" t="n">
        <v>67.56</v>
      </c>
      <c r="L49" s="17" t="n">
        <v>4.8</v>
      </c>
      <c r="M49" s="17" t="n">
        <v>464.7</v>
      </c>
      <c r="N49" s="17" t="n">
        <v>537.06</v>
      </c>
      <c r="O49" s="18" t="n">
        <v>0.000300923129016917</v>
      </c>
      <c r="P49" s="13"/>
      <c r="Q49" s="13"/>
      <c r="R49" s="13"/>
    </row>
    <row r="50" customFormat="false" ht="48" hidden="false" customHeight="true" outlineLevel="0" collapsed="false">
      <c r="A50" s="14" t="s">
        <v>159</v>
      </c>
      <c r="B50" s="15" t="s">
        <v>160</v>
      </c>
      <c r="C50" s="14" t="s">
        <v>25</v>
      </c>
      <c r="D50" s="14" t="s">
        <v>161</v>
      </c>
      <c r="E50" s="16" t="s">
        <v>48</v>
      </c>
      <c r="F50" s="15" t="n">
        <v>1</v>
      </c>
      <c r="G50" s="17" t="n">
        <v>2.52</v>
      </c>
      <c r="H50" s="17" t="n">
        <v>0.16</v>
      </c>
      <c r="I50" s="17" t="n">
        <v>14.66</v>
      </c>
      <c r="J50" s="17" t="n">
        <v>17.34</v>
      </c>
      <c r="K50" s="17" t="n">
        <v>2.52</v>
      </c>
      <c r="L50" s="17" t="n">
        <v>0.16</v>
      </c>
      <c r="M50" s="17" t="n">
        <v>14.66</v>
      </c>
      <c r="N50" s="17" t="n">
        <v>17.34</v>
      </c>
      <c r="O50" s="18" t="n">
        <v>9.71587356562272E-006</v>
      </c>
      <c r="P50" s="13"/>
      <c r="Q50" s="13"/>
      <c r="R50" s="13"/>
    </row>
    <row r="51" customFormat="false" ht="60" hidden="false" customHeight="true" outlineLevel="0" collapsed="false">
      <c r="A51" s="14" t="s">
        <v>162</v>
      </c>
      <c r="B51" s="15" t="s">
        <v>163</v>
      </c>
      <c r="C51" s="14" t="s">
        <v>25</v>
      </c>
      <c r="D51" s="14" t="s">
        <v>164</v>
      </c>
      <c r="E51" s="16" t="s">
        <v>48</v>
      </c>
      <c r="F51" s="15" t="n">
        <v>5</v>
      </c>
      <c r="G51" s="17" t="n">
        <v>16.9</v>
      </c>
      <c r="H51" s="17" t="n">
        <v>1.66</v>
      </c>
      <c r="I51" s="17" t="n">
        <v>27.33</v>
      </c>
      <c r="J51" s="17" t="n">
        <v>45.89</v>
      </c>
      <c r="K51" s="17" t="n">
        <v>84.5</v>
      </c>
      <c r="L51" s="17" t="n">
        <v>8.3</v>
      </c>
      <c r="M51" s="17" t="n">
        <v>136.65</v>
      </c>
      <c r="N51" s="17" t="n">
        <v>229.45</v>
      </c>
      <c r="O51" s="18" t="n">
        <v>0.000128564428467828</v>
      </c>
      <c r="P51" s="13"/>
      <c r="Q51" s="13"/>
      <c r="R51" s="13"/>
    </row>
    <row r="52" customFormat="false" ht="24" hidden="false" customHeight="true" outlineLevel="0" collapsed="false">
      <c r="A52" s="14" t="s">
        <v>165</v>
      </c>
      <c r="B52" s="15" t="s">
        <v>166</v>
      </c>
      <c r="C52" s="14" t="s">
        <v>25</v>
      </c>
      <c r="D52" s="14" t="s">
        <v>167</v>
      </c>
      <c r="E52" s="16" t="s">
        <v>48</v>
      </c>
      <c r="F52" s="15" t="n">
        <v>2</v>
      </c>
      <c r="G52" s="17" t="n">
        <v>11.38</v>
      </c>
      <c r="H52" s="17" t="n">
        <v>1.07</v>
      </c>
      <c r="I52" s="17" t="n">
        <v>212.08</v>
      </c>
      <c r="J52" s="17" t="n">
        <v>224.53</v>
      </c>
      <c r="K52" s="17" t="n">
        <v>22.76</v>
      </c>
      <c r="L52" s="17" t="n">
        <v>2.14</v>
      </c>
      <c r="M52" s="17" t="n">
        <v>424.16</v>
      </c>
      <c r="N52" s="17" t="n">
        <v>449.06</v>
      </c>
      <c r="O52" s="18" t="n">
        <v>0.000251615350829212</v>
      </c>
      <c r="P52" s="13"/>
      <c r="Q52" s="13"/>
      <c r="R52" s="13"/>
    </row>
    <row r="53" customFormat="false" ht="24" hidden="false" customHeight="true" outlineLevel="0" collapsed="false">
      <c r="A53" s="14" t="s">
        <v>168</v>
      </c>
      <c r="B53" s="15" t="s">
        <v>169</v>
      </c>
      <c r="C53" s="14" t="s">
        <v>25</v>
      </c>
      <c r="D53" s="14" t="s">
        <v>170</v>
      </c>
      <c r="E53" s="16" t="s">
        <v>48</v>
      </c>
      <c r="F53" s="15" t="n">
        <v>11</v>
      </c>
      <c r="G53" s="17" t="n">
        <v>16.03</v>
      </c>
      <c r="H53" s="17" t="n">
        <v>1.53</v>
      </c>
      <c r="I53" s="17" t="n">
        <v>151.36</v>
      </c>
      <c r="J53" s="17" t="n">
        <v>168.92</v>
      </c>
      <c r="K53" s="17" t="n">
        <v>176.33</v>
      </c>
      <c r="L53" s="17" t="n">
        <v>16.83</v>
      </c>
      <c r="M53" s="17" t="n">
        <v>1664.96</v>
      </c>
      <c r="N53" s="17" t="n">
        <v>1858.12</v>
      </c>
      <c r="O53" s="18" t="n">
        <v>0.00104113373643339</v>
      </c>
      <c r="P53" s="13"/>
      <c r="Q53" s="13"/>
      <c r="R53" s="13"/>
    </row>
    <row r="54" customFormat="false" ht="24" hidden="false" customHeight="true" outlineLevel="0" collapsed="false">
      <c r="A54" s="14" t="s">
        <v>171</v>
      </c>
      <c r="B54" s="15" t="s">
        <v>172</v>
      </c>
      <c r="C54" s="14" t="s">
        <v>56</v>
      </c>
      <c r="D54" s="14" t="s">
        <v>173</v>
      </c>
      <c r="E54" s="16" t="s">
        <v>116</v>
      </c>
      <c r="F54" s="15" t="n">
        <v>9</v>
      </c>
      <c r="G54" s="17" t="n">
        <v>14.51</v>
      </c>
      <c r="H54" s="17" t="n">
        <v>0.03</v>
      </c>
      <c r="I54" s="17" t="n">
        <v>309.3</v>
      </c>
      <c r="J54" s="17" t="n">
        <v>323.84</v>
      </c>
      <c r="K54" s="17" t="n">
        <v>130.59</v>
      </c>
      <c r="L54" s="17" t="n">
        <v>0.27</v>
      </c>
      <c r="M54" s="17" t="n">
        <v>2783.7</v>
      </c>
      <c r="N54" s="17" t="n">
        <v>2914.56</v>
      </c>
      <c r="O54" s="18" t="n">
        <v>0.00163307361357678</v>
      </c>
      <c r="P54" s="13"/>
      <c r="Q54" s="13"/>
      <c r="R54" s="13"/>
    </row>
    <row r="55" customFormat="false" ht="60" hidden="false" customHeight="true" outlineLevel="0" collapsed="false">
      <c r="A55" s="14" t="s">
        <v>174</v>
      </c>
      <c r="B55" s="15" t="s">
        <v>175</v>
      </c>
      <c r="C55" s="14" t="s">
        <v>176</v>
      </c>
      <c r="D55" s="14" t="s">
        <v>177</v>
      </c>
      <c r="E55" s="16" t="s">
        <v>48</v>
      </c>
      <c r="F55" s="15" t="n">
        <v>15</v>
      </c>
      <c r="G55" s="17" t="n">
        <v>14.3</v>
      </c>
      <c r="H55" s="17" t="n">
        <v>1.42</v>
      </c>
      <c r="I55" s="17" t="n">
        <v>3.68</v>
      </c>
      <c r="J55" s="17" t="n">
        <v>19.4</v>
      </c>
      <c r="K55" s="17" t="n">
        <v>214.5</v>
      </c>
      <c r="L55" s="17" t="n">
        <v>21.3</v>
      </c>
      <c r="M55" s="17" t="n">
        <v>55.2</v>
      </c>
      <c r="N55" s="17" t="n">
        <v>291</v>
      </c>
      <c r="O55" s="18" t="n">
        <v>0.00016305185741616</v>
      </c>
      <c r="P55" s="13"/>
      <c r="Q55" s="13"/>
      <c r="R55" s="13"/>
    </row>
    <row r="56" customFormat="false" ht="24" hidden="false" customHeight="true" outlineLevel="0" collapsed="false">
      <c r="A56" s="14" t="s">
        <v>178</v>
      </c>
      <c r="B56" s="15" t="s">
        <v>179</v>
      </c>
      <c r="C56" s="14" t="s">
        <v>56</v>
      </c>
      <c r="D56" s="14" t="s">
        <v>180</v>
      </c>
      <c r="E56" s="16" t="s">
        <v>116</v>
      </c>
      <c r="F56" s="15" t="n">
        <v>3</v>
      </c>
      <c r="G56" s="17" t="n">
        <v>38.37</v>
      </c>
      <c r="H56" s="17" t="n">
        <v>0.11</v>
      </c>
      <c r="I56" s="17" t="n">
        <v>66.79</v>
      </c>
      <c r="J56" s="17" t="n">
        <v>105.27</v>
      </c>
      <c r="K56" s="17" t="n">
        <v>115.11</v>
      </c>
      <c r="L56" s="17" t="n">
        <v>0.33</v>
      </c>
      <c r="M56" s="17" t="n">
        <v>200.37</v>
      </c>
      <c r="N56" s="17" t="n">
        <v>315.81</v>
      </c>
      <c r="O56" s="18" t="n">
        <v>0.000176953288971125</v>
      </c>
      <c r="P56" s="13"/>
      <c r="Q56" s="13"/>
      <c r="R56" s="13"/>
    </row>
    <row r="57" customFormat="false" ht="36" hidden="false" customHeight="true" outlineLevel="0" collapsed="false">
      <c r="A57" s="19" t="s">
        <v>181</v>
      </c>
      <c r="B57" s="20" t="s">
        <v>182</v>
      </c>
      <c r="C57" s="19" t="s">
        <v>25</v>
      </c>
      <c r="D57" s="19" t="s">
        <v>183</v>
      </c>
      <c r="E57" s="21" t="s">
        <v>27</v>
      </c>
      <c r="F57" s="20" t="n">
        <v>1.76</v>
      </c>
      <c r="G57" s="22" t="n">
        <v>0</v>
      </c>
      <c r="H57" s="22" t="n">
        <v>0</v>
      </c>
      <c r="I57" s="22" t="n">
        <v>360.05</v>
      </c>
      <c r="J57" s="22" t="n">
        <v>360.05</v>
      </c>
      <c r="K57" s="22" t="n">
        <v>0</v>
      </c>
      <c r="L57" s="22" t="n">
        <v>0</v>
      </c>
      <c r="M57" s="22" t="n">
        <v>633.68</v>
      </c>
      <c r="N57" s="22" t="n">
        <v>633.68</v>
      </c>
      <c r="O57" s="23" t="n">
        <v>0.000355060828204372</v>
      </c>
      <c r="P57" s="13"/>
      <c r="Q57" s="13"/>
      <c r="R57" s="13"/>
    </row>
    <row r="58" customFormat="false" ht="24" hidden="false" customHeight="true" outlineLevel="0" collapsed="false">
      <c r="A58" s="9" t="s">
        <v>184</v>
      </c>
      <c r="B58" s="9"/>
      <c r="C58" s="9"/>
      <c r="D58" s="9" t="s">
        <v>185</v>
      </c>
      <c r="E58" s="9"/>
      <c r="F58" s="10"/>
      <c r="G58" s="9"/>
      <c r="H58" s="9"/>
      <c r="I58" s="9"/>
      <c r="J58" s="9"/>
      <c r="K58" s="9"/>
      <c r="L58" s="9"/>
      <c r="M58" s="9"/>
      <c r="N58" s="11" t="n">
        <v>5785</v>
      </c>
      <c r="O58" s="12" t="n">
        <v>0.00324142610018036</v>
      </c>
      <c r="P58" s="13"/>
      <c r="Q58" s="13"/>
      <c r="R58" s="13"/>
    </row>
    <row r="59" customFormat="false" ht="36" hidden="false" customHeight="true" outlineLevel="0" collapsed="false">
      <c r="A59" s="19" t="s">
        <v>186</v>
      </c>
      <c r="B59" s="20" t="s">
        <v>187</v>
      </c>
      <c r="C59" s="19" t="s">
        <v>25</v>
      </c>
      <c r="D59" s="19" t="s">
        <v>188</v>
      </c>
      <c r="E59" s="21" t="s">
        <v>48</v>
      </c>
      <c r="F59" s="20" t="n">
        <v>13</v>
      </c>
      <c r="G59" s="22" t="n">
        <v>0</v>
      </c>
      <c r="H59" s="22" t="n">
        <v>0</v>
      </c>
      <c r="I59" s="22" t="n">
        <v>445</v>
      </c>
      <c r="J59" s="22" t="n">
        <v>445</v>
      </c>
      <c r="K59" s="22" t="n">
        <v>0</v>
      </c>
      <c r="L59" s="22" t="n">
        <v>0</v>
      </c>
      <c r="M59" s="22" t="n">
        <v>5785</v>
      </c>
      <c r="N59" s="22" t="n">
        <v>5785</v>
      </c>
      <c r="O59" s="23" t="n">
        <v>0.00324142610018036</v>
      </c>
      <c r="P59" s="13"/>
      <c r="Q59" s="13"/>
      <c r="R59" s="13"/>
    </row>
    <row r="60" customFormat="false" ht="24" hidden="false" customHeight="true" outlineLevel="0" collapsed="false">
      <c r="A60" s="9" t="s">
        <v>189</v>
      </c>
      <c r="B60" s="9"/>
      <c r="C60" s="9"/>
      <c r="D60" s="9" t="s">
        <v>190</v>
      </c>
      <c r="E60" s="9"/>
      <c r="F60" s="10"/>
      <c r="G60" s="9"/>
      <c r="H60" s="9"/>
      <c r="I60" s="9"/>
      <c r="J60" s="9"/>
      <c r="K60" s="9"/>
      <c r="L60" s="9"/>
      <c r="M60" s="9"/>
      <c r="N60" s="11" t="n">
        <v>12697.89</v>
      </c>
      <c r="O60" s="12" t="n">
        <v>0.00711482663149857</v>
      </c>
      <c r="P60" s="13"/>
      <c r="Q60" s="13"/>
      <c r="R60" s="13"/>
    </row>
    <row r="61" customFormat="false" ht="24" hidden="false" customHeight="true" outlineLevel="0" collapsed="false">
      <c r="A61" s="14" t="s">
        <v>191</v>
      </c>
      <c r="B61" s="15" t="s">
        <v>192</v>
      </c>
      <c r="C61" s="14" t="s">
        <v>25</v>
      </c>
      <c r="D61" s="14" t="s">
        <v>193</v>
      </c>
      <c r="E61" s="16" t="s">
        <v>48</v>
      </c>
      <c r="F61" s="15" t="n">
        <v>57</v>
      </c>
      <c r="G61" s="17" t="n">
        <v>7.91</v>
      </c>
      <c r="H61" s="17" t="n">
        <v>1.85</v>
      </c>
      <c r="I61" s="17" t="n">
        <v>213.01</v>
      </c>
      <c r="J61" s="17" t="n">
        <v>222.77</v>
      </c>
      <c r="K61" s="17" t="n">
        <v>450.87</v>
      </c>
      <c r="L61" s="17" t="n">
        <v>105.45</v>
      </c>
      <c r="M61" s="17" t="n">
        <v>12141.57</v>
      </c>
      <c r="N61" s="17" t="n">
        <v>12697.89</v>
      </c>
      <c r="O61" s="18" t="n">
        <v>0.00711482663149857</v>
      </c>
      <c r="P61" s="13"/>
      <c r="Q61" s="13"/>
      <c r="R61" s="13"/>
    </row>
    <row r="62" customFormat="false" ht="24" hidden="false" customHeight="true" outlineLevel="0" collapsed="false">
      <c r="A62" s="9" t="s">
        <v>194</v>
      </c>
      <c r="B62" s="9"/>
      <c r="C62" s="9"/>
      <c r="D62" s="9" t="s">
        <v>195</v>
      </c>
      <c r="E62" s="9"/>
      <c r="F62" s="10"/>
      <c r="G62" s="9"/>
      <c r="H62" s="9"/>
      <c r="I62" s="9"/>
      <c r="J62" s="9"/>
      <c r="K62" s="9"/>
      <c r="L62" s="9"/>
      <c r="M62" s="9"/>
      <c r="N62" s="11" t="n">
        <v>13353.96</v>
      </c>
      <c r="O62" s="12" t="n">
        <v>0.00748243292735774</v>
      </c>
      <c r="P62" s="13"/>
      <c r="Q62" s="13"/>
      <c r="R62" s="13"/>
    </row>
    <row r="63" customFormat="false" ht="24" hidden="false" customHeight="true" outlineLevel="0" collapsed="false">
      <c r="A63" s="19" t="s">
        <v>196</v>
      </c>
      <c r="B63" s="20" t="s">
        <v>197</v>
      </c>
      <c r="C63" s="19" t="s">
        <v>25</v>
      </c>
      <c r="D63" s="19" t="s">
        <v>198</v>
      </c>
      <c r="E63" s="21" t="s">
        <v>48</v>
      </c>
      <c r="F63" s="20" t="n">
        <v>57</v>
      </c>
      <c r="G63" s="22" t="n">
        <v>0</v>
      </c>
      <c r="H63" s="22" t="n">
        <v>0</v>
      </c>
      <c r="I63" s="22" t="n">
        <v>234.28</v>
      </c>
      <c r="J63" s="22" t="n">
        <v>234.28</v>
      </c>
      <c r="K63" s="22" t="n">
        <v>0</v>
      </c>
      <c r="L63" s="22" t="n">
        <v>0</v>
      </c>
      <c r="M63" s="22" t="n">
        <v>13353.96</v>
      </c>
      <c r="N63" s="22" t="n">
        <v>13353.96</v>
      </c>
      <c r="O63" s="23" t="n">
        <v>0.00748243292735774</v>
      </c>
      <c r="P63" s="13"/>
      <c r="Q63" s="13"/>
      <c r="R63" s="13"/>
    </row>
    <row r="64" customFormat="false" ht="24" hidden="false" customHeight="true" outlineLevel="0" collapsed="false">
      <c r="A64" s="9" t="s">
        <v>199</v>
      </c>
      <c r="B64" s="9"/>
      <c r="C64" s="9"/>
      <c r="D64" s="9" t="s">
        <v>200</v>
      </c>
      <c r="E64" s="9"/>
      <c r="F64" s="10"/>
      <c r="G64" s="9"/>
      <c r="H64" s="9"/>
      <c r="I64" s="9"/>
      <c r="J64" s="9"/>
      <c r="K64" s="9"/>
      <c r="L64" s="9"/>
      <c r="M64" s="9"/>
      <c r="N64" s="11" t="n">
        <v>17981.05</v>
      </c>
      <c r="O64" s="12" t="n">
        <v>0.0100750639202503</v>
      </c>
      <c r="P64" s="13"/>
      <c r="Q64" s="13"/>
      <c r="R64" s="13"/>
    </row>
    <row r="65" customFormat="false" ht="24" hidden="false" customHeight="true" outlineLevel="0" collapsed="false">
      <c r="A65" s="14" t="s">
        <v>201</v>
      </c>
      <c r="B65" s="15" t="s">
        <v>202</v>
      </c>
      <c r="C65" s="14" t="s">
        <v>25</v>
      </c>
      <c r="D65" s="14" t="s">
        <v>203</v>
      </c>
      <c r="E65" s="16" t="s">
        <v>204</v>
      </c>
      <c r="F65" s="15" t="n">
        <v>144</v>
      </c>
      <c r="G65" s="17" t="n">
        <v>0</v>
      </c>
      <c r="H65" s="17" t="n">
        <v>0.8</v>
      </c>
      <c r="I65" s="17" t="n">
        <v>0</v>
      </c>
      <c r="J65" s="17" t="n">
        <v>0.8</v>
      </c>
      <c r="K65" s="17" t="n">
        <v>0</v>
      </c>
      <c r="L65" s="17" t="n">
        <v>115.2</v>
      </c>
      <c r="M65" s="17" t="n">
        <v>0</v>
      </c>
      <c r="N65" s="17" t="n">
        <v>115.2</v>
      </c>
      <c r="O65" s="18" t="n">
        <v>6.45483641729953E-005</v>
      </c>
      <c r="P65" s="13"/>
      <c r="Q65" s="13"/>
      <c r="R65" s="13"/>
    </row>
    <row r="66" customFormat="false" ht="24" hidden="false" customHeight="true" outlineLevel="0" collapsed="false">
      <c r="A66" s="14" t="s">
        <v>205</v>
      </c>
      <c r="B66" s="15" t="s">
        <v>206</v>
      </c>
      <c r="C66" s="14" t="s">
        <v>25</v>
      </c>
      <c r="D66" s="14" t="s">
        <v>207</v>
      </c>
      <c r="E66" s="16" t="s">
        <v>48</v>
      </c>
      <c r="F66" s="15" t="n">
        <v>7</v>
      </c>
      <c r="G66" s="17" t="n">
        <v>83.51</v>
      </c>
      <c r="H66" s="17" t="n">
        <v>8.02</v>
      </c>
      <c r="I66" s="17" t="n">
        <v>409.86</v>
      </c>
      <c r="J66" s="17" t="n">
        <v>501.39</v>
      </c>
      <c r="K66" s="17" t="n">
        <v>584.57</v>
      </c>
      <c r="L66" s="17" t="n">
        <v>56.14</v>
      </c>
      <c r="M66" s="17" t="n">
        <v>2869.02</v>
      </c>
      <c r="N66" s="17" t="n">
        <v>3509.73</v>
      </c>
      <c r="O66" s="18" t="n">
        <v>0.00196655668566742</v>
      </c>
      <c r="P66" s="13"/>
      <c r="Q66" s="13"/>
      <c r="R66" s="13"/>
    </row>
    <row r="67" customFormat="false" ht="48" hidden="false" customHeight="true" outlineLevel="0" collapsed="false">
      <c r="A67" s="19" t="s">
        <v>208</v>
      </c>
      <c r="B67" s="20" t="s">
        <v>209</v>
      </c>
      <c r="C67" s="19" t="s">
        <v>25</v>
      </c>
      <c r="D67" s="19" t="s">
        <v>210</v>
      </c>
      <c r="E67" s="21" t="s">
        <v>48</v>
      </c>
      <c r="F67" s="20" t="n">
        <v>14</v>
      </c>
      <c r="G67" s="22" t="n">
        <v>0</v>
      </c>
      <c r="H67" s="22" t="n">
        <v>0</v>
      </c>
      <c r="I67" s="22" t="n">
        <v>303</v>
      </c>
      <c r="J67" s="22" t="n">
        <v>303</v>
      </c>
      <c r="K67" s="22" t="n">
        <v>0</v>
      </c>
      <c r="L67" s="22" t="n">
        <v>0</v>
      </c>
      <c r="M67" s="22" t="n">
        <v>4242</v>
      </c>
      <c r="N67" s="22" t="n">
        <v>4242</v>
      </c>
      <c r="O67" s="23" t="n">
        <v>0.00237685903491186</v>
      </c>
      <c r="P67" s="13"/>
      <c r="Q67" s="13"/>
      <c r="R67" s="13"/>
    </row>
    <row r="68" customFormat="false" ht="48" hidden="false" customHeight="true" outlineLevel="0" collapsed="false">
      <c r="A68" s="19" t="s">
        <v>211</v>
      </c>
      <c r="B68" s="20" t="s">
        <v>212</v>
      </c>
      <c r="C68" s="19" t="s">
        <v>25</v>
      </c>
      <c r="D68" s="19" t="s">
        <v>213</v>
      </c>
      <c r="E68" s="21" t="s">
        <v>48</v>
      </c>
      <c r="F68" s="20" t="n">
        <v>7</v>
      </c>
      <c r="G68" s="22" t="n">
        <v>0</v>
      </c>
      <c r="H68" s="22" t="n">
        <v>0</v>
      </c>
      <c r="I68" s="22" t="n">
        <v>220.78</v>
      </c>
      <c r="J68" s="22" t="n">
        <v>220.78</v>
      </c>
      <c r="K68" s="22" t="n">
        <v>0</v>
      </c>
      <c r="L68" s="22" t="n">
        <v>0</v>
      </c>
      <c r="M68" s="22" t="n">
        <v>1545.46</v>
      </c>
      <c r="N68" s="22" t="n">
        <v>1545.46</v>
      </c>
      <c r="O68" s="23" t="n">
        <v>0.000865945441795115</v>
      </c>
      <c r="P68" s="13"/>
      <c r="Q68" s="13"/>
      <c r="R68" s="13"/>
    </row>
    <row r="69" customFormat="false" ht="36" hidden="false" customHeight="true" outlineLevel="0" collapsed="false">
      <c r="A69" s="19" t="s">
        <v>214</v>
      </c>
      <c r="B69" s="20" t="s">
        <v>215</v>
      </c>
      <c r="C69" s="19" t="s">
        <v>25</v>
      </c>
      <c r="D69" s="19" t="s">
        <v>216</v>
      </c>
      <c r="E69" s="21" t="s">
        <v>48</v>
      </c>
      <c r="F69" s="20" t="n">
        <v>7</v>
      </c>
      <c r="G69" s="22" t="n">
        <v>0</v>
      </c>
      <c r="H69" s="22" t="n">
        <v>0</v>
      </c>
      <c r="I69" s="22" t="n">
        <v>17.9</v>
      </c>
      <c r="J69" s="22" t="n">
        <v>17.9</v>
      </c>
      <c r="K69" s="22" t="n">
        <v>0</v>
      </c>
      <c r="L69" s="22" t="n">
        <v>0</v>
      </c>
      <c r="M69" s="22" t="n">
        <v>125.3</v>
      </c>
      <c r="N69" s="22" t="n">
        <v>125.3</v>
      </c>
      <c r="O69" s="23" t="n">
        <v>7.02075523513568E-005</v>
      </c>
      <c r="P69" s="13"/>
      <c r="Q69" s="13"/>
      <c r="R69" s="13"/>
    </row>
    <row r="70" customFormat="false" ht="36" hidden="false" customHeight="true" outlineLevel="0" collapsed="false">
      <c r="A70" s="14" t="s">
        <v>217</v>
      </c>
      <c r="B70" s="15" t="s">
        <v>218</v>
      </c>
      <c r="C70" s="14" t="s">
        <v>56</v>
      </c>
      <c r="D70" s="14" t="s">
        <v>219</v>
      </c>
      <c r="E70" s="16" t="s">
        <v>220</v>
      </c>
      <c r="F70" s="15" t="n">
        <v>144</v>
      </c>
      <c r="G70" s="17" t="n">
        <v>20.24</v>
      </c>
      <c r="H70" s="17" t="n">
        <v>0.03</v>
      </c>
      <c r="I70" s="17" t="n">
        <v>3.5</v>
      </c>
      <c r="J70" s="17" t="n">
        <v>23.77</v>
      </c>
      <c r="K70" s="17" t="n">
        <v>2914.56</v>
      </c>
      <c r="L70" s="17" t="n">
        <v>4.32</v>
      </c>
      <c r="M70" s="17" t="n">
        <v>504</v>
      </c>
      <c r="N70" s="17" t="n">
        <v>3422.88</v>
      </c>
      <c r="O70" s="18" t="n">
        <v>0.00191789327049012</v>
      </c>
      <c r="P70" s="13"/>
      <c r="Q70" s="13"/>
      <c r="R70" s="13"/>
    </row>
    <row r="71" customFormat="false" ht="48" hidden="false" customHeight="true" outlineLevel="0" collapsed="false">
      <c r="A71" s="19" t="s">
        <v>221</v>
      </c>
      <c r="B71" s="20" t="s">
        <v>222</v>
      </c>
      <c r="C71" s="19" t="s">
        <v>25</v>
      </c>
      <c r="D71" s="19" t="s">
        <v>223</v>
      </c>
      <c r="E71" s="21" t="s">
        <v>204</v>
      </c>
      <c r="F71" s="20" t="n">
        <v>144</v>
      </c>
      <c r="G71" s="22" t="n">
        <v>15.42</v>
      </c>
      <c r="H71" s="22" t="n">
        <v>0</v>
      </c>
      <c r="I71" s="22" t="n">
        <v>0</v>
      </c>
      <c r="J71" s="22" t="n">
        <v>15.42</v>
      </c>
      <c r="K71" s="22" t="n">
        <v>2220.48</v>
      </c>
      <c r="L71" s="22" t="n">
        <v>0</v>
      </c>
      <c r="M71" s="22" t="n">
        <v>0</v>
      </c>
      <c r="N71" s="22" t="n">
        <v>2220.48</v>
      </c>
      <c r="O71" s="23" t="n">
        <v>0.00124416971943448</v>
      </c>
      <c r="P71" s="13"/>
      <c r="Q71" s="13"/>
      <c r="R71" s="13"/>
    </row>
    <row r="72" customFormat="false" ht="36" hidden="false" customHeight="true" outlineLevel="0" collapsed="false">
      <c r="A72" s="14" t="s">
        <v>224</v>
      </c>
      <c r="B72" s="15" t="s">
        <v>225</v>
      </c>
      <c r="C72" s="14" t="s">
        <v>56</v>
      </c>
      <c r="D72" s="14" t="s">
        <v>226</v>
      </c>
      <c r="E72" s="16" t="s">
        <v>116</v>
      </c>
      <c r="F72" s="15" t="n">
        <v>1</v>
      </c>
      <c r="G72" s="17" t="n">
        <v>0</v>
      </c>
      <c r="H72" s="17" t="n">
        <v>0</v>
      </c>
      <c r="I72" s="17" t="n">
        <v>1500</v>
      </c>
      <c r="J72" s="17" t="n">
        <v>1500</v>
      </c>
      <c r="K72" s="17" t="n">
        <v>0</v>
      </c>
      <c r="L72" s="17" t="n">
        <v>0</v>
      </c>
      <c r="M72" s="17" t="n">
        <v>1500</v>
      </c>
      <c r="N72" s="17" t="n">
        <v>1500</v>
      </c>
      <c r="O72" s="18" t="n">
        <v>0.000840473491835876</v>
      </c>
      <c r="P72" s="13"/>
      <c r="Q72" s="13"/>
      <c r="R72" s="13"/>
    </row>
    <row r="73" customFormat="false" ht="36" hidden="false" customHeight="true" outlineLevel="0" collapsed="false">
      <c r="A73" s="19" t="s">
        <v>227</v>
      </c>
      <c r="B73" s="20" t="s">
        <v>228</v>
      </c>
      <c r="C73" s="19" t="s">
        <v>56</v>
      </c>
      <c r="D73" s="19" t="s">
        <v>229</v>
      </c>
      <c r="E73" s="21" t="s">
        <v>116</v>
      </c>
      <c r="F73" s="20" t="n">
        <v>1</v>
      </c>
      <c r="G73" s="22" t="n">
        <v>0</v>
      </c>
      <c r="H73" s="22" t="n">
        <v>0</v>
      </c>
      <c r="I73" s="22" t="n">
        <v>1300</v>
      </c>
      <c r="J73" s="22" t="n">
        <v>1300</v>
      </c>
      <c r="K73" s="22" t="n">
        <v>0</v>
      </c>
      <c r="L73" s="22" t="n">
        <v>0</v>
      </c>
      <c r="M73" s="22" t="n">
        <v>1300</v>
      </c>
      <c r="N73" s="22" t="n">
        <v>1300</v>
      </c>
      <c r="O73" s="23" t="n">
        <v>0.000728410359591092</v>
      </c>
      <c r="P73" s="13"/>
      <c r="Q73" s="13"/>
      <c r="R73" s="13"/>
    </row>
    <row r="74" customFormat="false" ht="24" hidden="false" customHeight="true" outlineLevel="0" collapsed="false">
      <c r="A74" s="9" t="s">
        <v>230</v>
      </c>
      <c r="B74" s="9"/>
      <c r="C74" s="9"/>
      <c r="D74" s="9" t="s">
        <v>231</v>
      </c>
      <c r="E74" s="9"/>
      <c r="F74" s="10"/>
      <c r="G74" s="9"/>
      <c r="H74" s="9"/>
      <c r="I74" s="9"/>
      <c r="J74" s="9"/>
      <c r="K74" s="9"/>
      <c r="L74" s="9"/>
      <c r="M74" s="9"/>
      <c r="N74" s="11" t="n">
        <v>175943.25</v>
      </c>
      <c r="O74" s="12" t="n">
        <v>0.098583758461635</v>
      </c>
      <c r="P74" s="13"/>
      <c r="Q74" s="13"/>
      <c r="R74" s="13"/>
    </row>
    <row r="75" customFormat="false" ht="24" hidden="false" customHeight="true" outlineLevel="0" collapsed="false">
      <c r="A75" s="9" t="s">
        <v>232</v>
      </c>
      <c r="B75" s="9"/>
      <c r="C75" s="9"/>
      <c r="D75" s="9" t="s">
        <v>233</v>
      </c>
      <c r="E75" s="9"/>
      <c r="F75" s="10"/>
      <c r="G75" s="9"/>
      <c r="H75" s="9"/>
      <c r="I75" s="9"/>
      <c r="J75" s="9"/>
      <c r="K75" s="9"/>
      <c r="L75" s="9"/>
      <c r="M75" s="9"/>
      <c r="N75" s="11" t="n">
        <v>140804.47</v>
      </c>
      <c r="O75" s="12" t="n">
        <v>0.0788949497113332</v>
      </c>
      <c r="P75" s="13"/>
      <c r="Q75" s="13"/>
      <c r="R75" s="13"/>
    </row>
    <row r="76" customFormat="false" ht="36" hidden="false" customHeight="true" outlineLevel="0" collapsed="false">
      <c r="A76" s="14" t="s">
        <v>234</v>
      </c>
      <c r="B76" s="15" t="s">
        <v>235</v>
      </c>
      <c r="C76" s="14" t="s">
        <v>25</v>
      </c>
      <c r="D76" s="14" t="s">
        <v>236</v>
      </c>
      <c r="E76" s="16" t="s">
        <v>237</v>
      </c>
      <c r="F76" s="15" t="n">
        <v>20</v>
      </c>
      <c r="G76" s="17" t="n">
        <v>164.19</v>
      </c>
      <c r="H76" s="17" t="n">
        <v>18.84</v>
      </c>
      <c r="I76" s="17" t="n">
        <v>386.56</v>
      </c>
      <c r="J76" s="17" t="n">
        <v>569.59</v>
      </c>
      <c r="K76" s="17" t="n">
        <v>3283.8</v>
      </c>
      <c r="L76" s="17" t="n">
        <v>376.8</v>
      </c>
      <c r="M76" s="17" t="n">
        <v>7731.2</v>
      </c>
      <c r="N76" s="17" t="n">
        <v>11391.8</v>
      </c>
      <c r="O76" s="18" t="n">
        <v>0.00638300394953062</v>
      </c>
      <c r="P76" s="13"/>
      <c r="Q76" s="13"/>
      <c r="R76" s="13"/>
    </row>
    <row r="77" customFormat="false" ht="24" hidden="false" customHeight="true" outlineLevel="0" collapsed="false">
      <c r="A77" s="14" t="s">
        <v>238</v>
      </c>
      <c r="B77" s="15" t="s">
        <v>239</v>
      </c>
      <c r="C77" s="14" t="s">
        <v>56</v>
      </c>
      <c r="D77" s="14" t="s">
        <v>240</v>
      </c>
      <c r="E77" s="16" t="s">
        <v>27</v>
      </c>
      <c r="F77" s="15" t="n">
        <v>700.37</v>
      </c>
      <c r="G77" s="17" t="n">
        <v>5.95</v>
      </c>
      <c r="H77" s="17" t="n">
        <v>0.01</v>
      </c>
      <c r="I77" s="17" t="n">
        <v>178.31</v>
      </c>
      <c r="J77" s="17" t="n">
        <v>184.27</v>
      </c>
      <c r="K77" s="17" t="n">
        <v>4167.2</v>
      </c>
      <c r="L77" s="17" t="n">
        <v>7</v>
      </c>
      <c r="M77" s="17" t="n">
        <v>124882.97</v>
      </c>
      <c r="N77" s="17" t="n">
        <v>129057.17</v>
      </c>
      <c r="O77" s="18" t="n">
        <v>0.0723127535442375</v>
      </c>
      <c r="P77" s="13"/>
      <c r="Q77" s="13"/>
      <c r="R77" s="13"/>
    </row>
    <row r="78" customFormat="false" ht="24" hidden="false" customHeight="true" outlineLevel="0" collapsed="false">
      <c r="A78" s="14" t="s">
        <v>241</v>
      </c>
      <c r="B78" s="15" t="s">
        <v>242</v>
      </c>
      <c r="C78" s="14" t="s">
        <v>25</v>
      </c>
      <c r="D78" s="14" t="s">
        <v>243</v>
      </c>
      <c r="E78" s="16" t="s">
        <v>65</v>
      </c>
      <c r="F78" s="15" t="n">
        <v>45</v>
      </c>
      <c r="G78" s="17" t="n">
        <v>2.02</v>
      </c>
      <c r="H78" s="17" t="n">
        <v>0.17</v>
      </c>
      <c r="I78" s="17" t="n">
        <v>5.71</v>
      </c>
      <c r="J78" s="17" t="n">
        <v>7.9</v>
      </c>
      <c r="K78" s="17" t="n">
        <v>90.9</v>
      </c>
      <c r="L78" s="17" t="n">
        <v>7.65</v>
      </c>
      <c r="M78" s="17" t="n">
        <v>256.95</v>
      </c>
      <c r="N78" s="17" t="n">
        <v>355.5</v>
      </c>
      <c r="O78" s="18" t="n">
        <v>0.000199192217565103</v>
      </c>
      <c r="P78" s="13"/>
      <c r="Q78" s="13"/>
      <c r="R78" s="13"/>
    </row>
    <row r="79" customFormat="false" ht="24" hidden="false" customHeight="true" outlineLevel="0" collapsed="false">
      <c r="A79" s="9" t="s">
        <v>244</v>
      </c>
      <c r="B79" s="9"/>
      <c r="C79" s="9"/>
      <c r="D79" s="9" t="s">
        <v>245</v>
      </c>
      <c r="E79" s="9"/>
      <c r="F79" s="10"/>
      <c r="G79" s="9"/>
      <c r="H79" s="9"/>
      <c r="I79" s="9"/>
      <c r="J79" s="9"/>
      <c r="K79" s="9"/>
      <c r="L79" s="9"/>
      <c r="M79" s="9"/>
      <c r="N79" s="11" t="n">
        <v>35138.78</v>
      </c>
      <c r="O79" s="12" t="n">
        <v>0.0196888087503018</v>
      </c>
      <c r="P79" s="13"/>
      <c r="Q79" s="13"/>
      <c r="R79" s="13"/>
    </row>
    <row r="80" customFormat="false" ht="24" hidden="false" customHeight="true" outlineLevel="0" collapsed="false">
      <c r="A80" s="14" t="s">
        <v>246</v>
      </c>
      <c r="B80" s="15" t="s">
        <v>247</v>
      </c>
      <c r="C80" s="14" t="s">
        <v>25</v>
      </c>
      <c r="D80" s="14" t="s">
        <v>248</v>
      </c>
      <c r="E80" s="16" t="s">
        <v>27</v>
      </c>
      <c r="F80" s="15" t="n">
        <v>421.48</v>
      </c>
      <c r="G80" s="17" t="n">
        <v>9.01</v>
      </c>
      <c r="H80" s="17" t="n">
        <v>0.87</v>
      </c>
      <c r="I80" s="17" t="n">
        <v>73.49</v>
      </c>
      <c r="J80" s="17" t="n">
        <v>83.37</v>
      </c>
      <c r="K80" s="17" t="n">
        <v>3797.53</v>
      </c>
      <c r="L80" s="17" t="n">
        <v>366.68</v>
      </c>
      <c r="M80" s="17" t="n">
        <v>30974.57</v>
      </c>
      <c r="N80" s="17" t="n">
        <v>35138.78</v>
      </c>
      <c r="O80" s="18" t="n">
        <v>0.0196888087503018</v>
      </c>
      <c r="P80" s="13"/>
      <c r="Q80" s="13"/>
      <c r="R80" s="13"/>
    </row>
    <row r="81" customFormat="false" ht="36" hidden="false" customHeight="true" outlineLevel="0" collapsed="false">
      <c r="A81" s="9" t="n">
        <v>10</v>
      </c>
      <c r="B81" s="9"/>
      <c r="C81" s="9"/>
      <c r="D81" s="9" t="s">
        <v>249</v>
      </c>
      <c r="E81" s="9"/>
      <c r="F81" s="10"/>
      <c r="G81" s="9"/>
      <c r="H81" s="9"/>
      <c r="I81" s="9"/>
      <c r="J81" s="9"/>
      <c r="K81" s="9"/>
      <c r="L81" s="9"/>
      <c r="M81" s="9"/>
      <c r="N81" s="11" t="n">
        <v>181209.12</v>
      </c>
      <c r="O81" s="12" t="n">
        <v>0.101534307892604</v>
      </c>
      <c r="P81" s="13"/>
      <c r="Q81" s="13"/>
      <c r="R81" s="13"/>
    </row>
    <row r="82" customFormat="false" ht="36" hidden="false" customHeight="true" outlineLevel="0" collapsed="false">
      <c r="A82" s="14" t="s">
        <v>250</v>
      </c>
      <c r="B82" s="15" t="s">
        <v>251</v>
      </c>
      <c r="C82" s="14" t="s">
        <v>25</v>
      </c>
      <c r="D82" s="14" t="s">
        <v>252</v>
      </c>
      <c r="E82" s="16" t="s">
        <v>27</v>
      </c>
      <c r="F82" s="15" t="n">
        <v>278</v>
      </c>
      <c r="G82" s="17" t="n">
        <v>55.23</v>
      </c>
      <c r="H82" s="17" t="n">
        <v>5.52</v>
      </c>
      <c r="I82" s="17" t="n">
        <v>588.58</v>
      </c>
      <c r="J82" s="17" t="n">
        <v>649.33</v>
      </c>
      <c r="K82" s="17" t="n">
        <v>15353.94</v>
      </c>
      <c r="L82" s="17" t="n">
        <v>1534.56</v>
      </c>
      <c r="M82" s="17" t="n">
        <v>163625.24</v>
      </c>
      <c r="N82" s="17" t="n">
        <v>180513.74</v>
      </c>
      <c r="O82" s="18" t="n">
        <v>0.101144675588102</v>
      </c>
      <c r="P82" s="13"/>
      <c r="Q82" s="13"/>
      <c r="R82" s="13"/>
    </row>
    <row r="83" customFormat="false" ht="36" hidden="false" customHeight="true" outlineLevel="0" collapsed="false">
      <c r="A83" s="14" t="s">
        <v>253</v>
      </c>
      <c r="B83" s="15" t="s">
        <v>254</v>
      </c>
      <c r="C83" s="14" t="s">
        <v>25</v>
      </c>
      <c r="D83" s="14" t="s">
        <v>255</v>
      </c>
      <c r="E83" s="16" t="s">
        <v>65</v>
      </c>
      <c r="F83" s="15" t="n">
        <v>7</v>
      </c>
      <c r="G83" s="17" t="n">
        <v>47.1</v>
      </c>
      <c r="H83" s="17" t="n">
        <v>4.63</v>
      </c>
      <c r="I83" s="17" t="n">
        <v>47.61</v>
      </c>
      <c r="J83" s="17" t="n">
        <v>99.34</v>
      </c>
      <c r="K83" s="17" t="n">
        <v>329.7</v>
      </c>
      <c r="L83" s="17" t="n">
        <v>32.41</v>
      </c>
      <c r="M83" s="17" t="n">
        <v>333.27</v>
      </c>
      <c r="N83" s="17" t="n">
        <v>695.38</v>
      </c>
      <c r="O83" s="18" t="n">
        <v>0.000389632304501888</v>
      </c>
      <c r="P83" s="13"/>
      <c r="Q83" s="13"/>
      <c r="R83" s="13"/>
    </row>
    <row r="84" customFormat="false" ht="60" hidden="false" customHeight="true" outlineLevel="0" collapsed="false">
      <c r="A84" s="9" t="n">
        <v>11</v>
      </c>
      <c r="B84" s="9"/>
      <c r="C84" s="9"/>
      <c r="D84" s="9" t="s">
        <v>256</v>
      </c>
      <c r="E84" s="9"/>
      <c r="F84" s="10"/>
      <c r="G84" s="9"/>
      <c r="H84" s="9"/>
      <c r="I84" s="9"/>
      <c r="J84" s="9"/>
      <c r="K84" s="9"/>
      <c r="L84" s="9"/>
      <c r="M84" s="9"/>
      <c r="N84" s="11" t="n">
        <v>27225.35</v>
      </c>
      <c r="O84" s="12" t="n">
        <v>0.0152547899873026</v>
      </c>
      <c r="P84" s="13"/>
      <c r="Q84" s="13"/>
      <c r="R84" s="13"/>
    </row>
    <row r="85" customFormat="false" ht="24" hidden="false" customHeight="true" outlineLevel="0" collapsed="false">
      <c r="A85" s="14" t="s">
        <v>257</v>
      </c>
      <c r="B85" s="15" t="s">
        <v>258</v>
      </c>
      <c r="C85" s="14" t="s">
        <v>25</v>
      </c>
      <c r="D85" s="14" t="s">
        <v>259</v>
      </c>
      <c r="E85" s="16" t="s">
        <v>27</v>
      </c>
      <c r="F85" s="15" t="n">
        <v>868.71</v>
      </c>
      <c r="G85" s="17" t="n">
        <v>6.07</v>
      </c>
      <c r="H85" s="17" t="n">
        <v>0.82</v>
      </c>
      <c r="I85" s="17" t="n">
        <v>6.12</v>
      </c>
      <c r="J85" s="17" t="n">
        <v>13.01</v>
      </c>
      <c r="K85" s="17" t="n">
        <v>5273.06</v>
      </c>
      <c r="L85" s="17" t="n">
        <v>712.34</v>
      </c>
      <c r="M85" s="17" t="n">
        <v>5316.51</v>
      </c>
      <c r="N85" s="17" t="n">
        <v>11301.91</v>
      </c>
      <c r="O85" s="18" t="n">
        <v>0.0063326371747432</v>
      </c>
      <c r="P85" s="13"/>
      <c r="Q85" s="13"/>
      <c r="R85" s="13"/>
    </row>
    <row r="86" customFormat="false" ht="24" hidden="false" customHeight="true" outlineLevel="0" collapsed="false">
      <c r="A86" s="14" t="s">
        <v>260</v>
      </c>
      <c r="B86" s="15" t="s">
        <v>261</v>
      </c>
      <c r="C86" s="14" t="s">
        <v>25</v>
      </c>
      <c r="D86" s="14" t="s">
        <v>262</v>
      </c>
      <c r="E86" s="16" t="s">
        <v>27</v>
      </c>
      <c r="F86" s="15" t="n">
        <v>868.71</v>
      </c>
      <c r="G86" s="17" t="n">
        <v>0.99</v>
      </c>
      <c r="H86" s="17" t="n">
        <v>0.13</v>
      </c>
      <c r="I86" s="17" t="n">
        <v>1.99</v>
      </c>
      <c r="J86" s="17" t="n">
        <v>3.11</v>
      </c>
      <c r="K86" s="17" t="n">
        <v>860.02</v>
      </c>
      <c r="L86" s="17" t="n">
        <v>112.93</v>
      </c>
      <c r="M86" s="17" t="n">
        <v>1728.73</v>
      </c>
      <c r="N86" s="17" t="n">
        <v>2701.68</v>
      </c>
      <c r="O86" s="18" t="n">
        <v>0.00151379361561543</v>
      </c>
      <c r="P86" s="13"/>
      <c r="Q86" s="13"/>
      <c r="R86" s="13"/>
    </row>
    <row r="87" customFormat="false" ht="36" hidden="false" customHeight="true" outlineLevel="0" collapsed="false">
      <c r="A87" s="14" t="s">
        <v>263</v>
      </c>
      <c r="B87" s="15" t="s">
        <v>264</v>
      </c>
      <c r="C87" s="14" t="s">
        <v>25</v>
      </c>
      <c r="D87" s="14" t="s">
        <v>265</v>
      </c>
      <c r="E87" s="16" t="s">
        <v>27</v>
      </c>
      <c r="F87" s="15" t="n">
        <v>868.71</v>
      </c>
      <c r="G87" s="17" t="n">
        <v>4.84</v>
      </c>
      <c r="H87" s="17" t="n">
        <v>0.66</v>
      </c>
      <c r="I87" s="17" t="n">
        <v>9.72</v>
      </c>
      <c r="J87" s="17" t="n">
        <v>15.22</v>
      </c>
      <c r="K87" s="17" t="n">
        <v>4204.55</v>
      </c>
      <c r="L87" s="17" t="n">
        <v>573.34</v>
      </c>
      <c r="M87" s="17" t="n">
        <v>8443.87</v>
      </c>
      <c r="N87" s="17" t="n">
        <v>13221.76</v>
      </c>
      <c r="O87" s="18" t="n">
        <v>0.00740835919694394</v>
      </c>
      <c r="P87" s="13"/>
      <c r="Q87" s="13"/>
      <c r="R87" s="13"/>
    </row>
    <row r="88" customFormat="false" ht="36" hidden="false" customHeight="true" outlineLevel="0" collapsed="false">
      <c r="A88" s="9" t="n">
        <v>12</v>
      </c>
      <c r="B88" s="9"/>
      <c r="C88" s="9"/>
      <c r="D88" s="9" t="s">
        <v>266</v>
      </c>
      <c r="E88" s="9"/>
      <c r="F88" s="10"/>
      <c r="G88" s="9"/>
      <c r="H88" s="9"/>
      <c r="I88" s="9"/>
      <c r="J88" s="9"/>
      <c r="K88" s="9"/>
      <c r="L88" s="9"/>
      <c r="M88" s="9"/>
      <c r="N88" s="11" t="n">
        <v>280290.15</v>
      </c>
      <c r="O88" s="12" t="n">
        <v>0.157050960731801</v>
      </c>
      <c r="P88" s="13"/>
      <c r="Q88" s="13"/>
      <c r="R88" s="13"/>
    </row>
    <row r="89" customFormat="false" ht="24" hidden="false" customHeight="true" outlineLevel="0" collapsed="false">
      <c r="A89" s="14" t="s">
        <v>267</v>
      </c>
      <c r="B89" s="15" t="s">
        <v>268</v>
      </c>
      <c r="C89" s="14" t="s">
        <v>269</v>
      </c>
      <c r="D89" s="14" t="s">
        <v>270</v>
      </c>
      <c r="E89" s="16" t="s">
        <v>27</v>
      </c>
      <c r="F89" s="15" t="n">
        <v>7167.58</v>
      </c>
      <c r="G89" s="17" t="n">
        <v>0</v>
      </c>
      <c r="H89" s="17" t="n">
        <v>0</v>
      </c>
      <c r="I89" s="17" t="n">
        <v>8.95</v>
      </c>
      <c r="J89" s="17" t="n">
        <v>8.95</v>
      </c>
      <c r="K89" s="17" t="n">
        <v>0</v>
      </c>
      <c r="L89" s="17" t="n">
        <v>0</v>
      </c>
      <c r="M89" s="17" t="n">
        <v>64149.84</v>
      </c>
      <c r="N89" s="17" t="n">
        <v>64149.84</v>
      </c>
      <c r="O89" s="18" t="n">
        <v>0.0359441600170085</v>
      </c>
      <c r="P89" s="13"/>
      <c r="Q89" s="13"/>
      <c r="R89" s="13"/>
    </row>
    <row r="90" customFormat="false" ht="36" hidden="false" customHeight="true" outlineLevel="0" collapsed="false">
      <c r="A90" s="14" t="s">
        <v>271</v>
      </c>
      <c r="B90" s="15" t="s">
        <v>272</v>
      </c>
      <c r="C90" s="14" t="s">
        <v>269</v>
      </c>
      <c r="D90" s="14" t="s">
        <v>273</v>
      </c>
      <c r="E90" s="16" t="s">
        <v>27</v>
      </c>
      <c r="F90" s="15" t="n">
        <v>4573.03</v>
      </c>
      <c r="G90" s="17" t="n">
        <v>0</v>
      </c>
      <c r="H90" s="17" t="n">
        <v>0</v>
      </c>
      <c r="I90" s="17" t="n">
        <v>15.1</v>
      </c>
      <c r="J90" s="17" t="n">
        <v>15.1</v>
      </c>
      <c r="K90" s="17" t="n">
        <v>0</v>
      </c>
      <c r="L90" s="17" t="n">
        <v>0</v>
      </c>
      <c r="M90" s="17" t="n">
        <v>69052.75</v>
      </c>
      <c r="N90" s="17" t="n">
        <v>69052.75</v>
      </c>
      <c r="O90" s="18" t="n">
        <v>0.0386913372755799</v>
      </c>
      <c r="P90" s="13"/>
      <c r="Q90" s="13"/>
      <c r="R90" s="13"/>
    </row>
    <row r="91" customFormat="false" ht="48" hidden="false" customHeight="true" outlineLevel="0" collapsed="false">
      <c r="A91" s="14" t="s">
        <v>274</v>
      </c>
      <c r="B91" s="15" t="s">
        <v>275</v>
      </c>
      <c r="C91" s="14" t="s">
        <v>269</v>
      </c>
      <c r="D91" s="14" t="s">
        <v>276</v>
      </c>
      <c r="E91" s="16" t="s">
        <v>27</v>
      </c>
      <c r="F91" s="15" t="n">
        <v>7167.58</v>
      </c>
      <c r="G91" s="17" t="n">
        <v>0</v>
      </c>
      <c r="H91" s="17" t="n">
        <v>0</v>
      </c>
      <c r="I91" s="17" t="n">
        <v>8.2</v>
      </c>
      <c r="J91" s="17" t="n">
        <v>8.2</v>
      </c>
      <c r="K91" s="17" t="n">
        <v>0</v>
      </c>
      <c r="L91" s="17" t="n">
        <v>0</v>
      </c>
      <c r="M91" s="17" t="n">
        <v>58774.15</v>
      </c>
      <c r="N91" s="17" t="n">
        <v>58774.15</v>
      </c>
      <c r="O91" s="18" t="n">
        <v>0.0329320767201237</v>
      </c>
      <c r="P91" s="13"/>
      <c r="Q91" s="13"/>
      <c r="R91" s="13"/>
    </row>
    <row r="92" customFormat="false" ht="24" hidden="false" customHeight="true" outlineLevel="0" collapsed="false">
      <c r="A92" s="14" t="s">
        <v>277</v>
      </c>
      <c r="B92" s="15" t="s">
        <v>278</v>
      </c>
      <c r="C92" s="14" t="s">
        <v>269</v>
      </c>
      <c r="D92" s="14" t="s">
        <v>279</v>
      </c>
      <c r="E92" s="16" t="s">
        <v>27</v>
      </c>
      <c r="F92" s="15" t="n">
        <v>4573.03</v>
      </c>
      <c r="G92" s="17" t="n">
        <v>0</v>
      </c>
      <c r="H92" s="17" t="n">
        <v>0</v>
      </c>
      <c r="I92" s="17" t="n">
        <v>8.1</v>
      </c>
      <c r="J92" s="17" t="n">
        <v>8.1</v>
      </c>
      <c r="K92" s="17" t="n">
        <v>0</v>
      </c>
      <c r="L92" s="17" t="n">
        <v>0</v>
      </c>
      <c r="M92" s="17" t="n">
        <v>37041.54</v>
      </c>
      <c r="N92" s="17" t="n">
        <v>37041.54</v>
      </c>
      <c r="O92" s="18" t="n">
        <v>0.0207549549778522</v>
      </c>
      <c r="P92" s="13"/>
      <c r="Q92" s="13"/>
      <c r="R92" s="13"/>
    </row>
    <row r="93" customFormat="false" ht="24" hidden="false" customHeight="true" outlineLevel="0" collapsed="false">
      <c r="A93" s="14" t="s">
        <v>280</v>
      </c>
      <c r="B93" s="15" t="s">
        <v>281</v>
      </c>
      <c r="C93" s="14" t="s">
        <v>269</v>
      </c>
      <c r="D93" s="14" t="s">
        <v>282</v>
      </c>
      <c r="E93" s="16" t="s">
        <v>27</v>
      </c>
      <c r="F93" s="15" t="n">
        <v>5573.03</v>
      </c>
      <c r="G93" s="17" t="n">
        <v>0</v>
      </c>
      <c r="H93" s="17" t="n">
        <v>0</v>
      </c>
      <c r="I93" s="17" t="n">
        <v>9.2</v>
      </c>
      <c r="J93" s="17" t="n">
        <v>9.2</v>
      </c>
      <c r="K93" s="17" t="n">
        <v>0</v>
      </c>
      <c r="L93" s="17" t="n">
        <v>0</v>
      </c>
      <c r="M93" s="17" t="n">
        <v>51271.87</v>
      </c>
      <c r="N93" s="17" t="n">
        <v>51271.87</v>
      </c>
      <c r="O93" s="18" t="n">
        <v>0.0287284317412367</v>
      </c>
      <c r="P93" s="13"/>
      <c r="Q93" s="13"/>
      <c r="R93" s="13"/>
    </row>
    <row r="94" customFormat="false" ht="12.8" hidden="false" customHeight="false" outlineLevel="0" collapsed="false">
      <c r="A94" s="24"/>
      <c r="B94" s="24"/>
      <c r="C94" s="24"/>
      <c r="D94" s="24"/>
      <c r="E94" s="24"/>
      <c r="F94" s="24"/>
      <c r="G94" s="24"/>
      <c r="H94" s="24"/>
      <c r="I94" s="24"/>
      <c r="J94" s="24" t="s">
        <v>283</v>
      </c>
      <c r="K94" s="25" t="n">
        <f aca="false">SUM(K6:K93)</f>
        <v>155697.06</v>
      </c>
      <c r="L94" s="25" t="n">
        <f aca="false">SUM(L6:L93)</f>
        <v>13269.52</v>
      </c>
      <c r="M94" s="25" t="n">
        <f aca="false">SUM(M6:M93)</f>
        <v>1613231.37</v>
      </c>
      <c r="N94" s="25" t="n">
        <f aca="false">SUM(K94:M94)</f>
        <v>1782197.95</v>
      </c>
      <c r="O94" s="24"/>
      <c r="P94" s="13"/>
      <c r="Q94" s="13"/>
      <c r="R94" s="13"/>
    </row>
    <row r="95" customFormat="false" ht="12.8" hidden="false" customHeight="false" outlineLevel="0" collapsed="false">
      <c r="A95" s="24"/>
      <c r="B95" s="24"/>
      <c r="C95" s="24"/>
      <c r="D95" s="24"/>
      <c r="E95" s="24"/>
      <c r="F95" s="24"/>
      <c r="G95" s="24"/>
      <c r="H95" s="24"/>
      <c r="I95" s="24"/>
      <c r="J95" s="24"/>
      <c r="K95" s="26"/>
      <c r="L95" s="26"/>
      <c r="M95" s="26"/>
      <c r="N95" s="26"/>
      <c r="O95" s="24"/>
    </row>
    <row r="96" customFormat="false" ht="12.8" hidden="false" customHeight="false" outlineLevel="0" collapsed="false">
      <c r="A96" s="24"/>
      <c r="B96" s="24"/>
      <c r="C96" s="24"/>
      <c r="D96" s="24"/>
      <c r="E96" s="24"/>
      <c r="F96" s="24"/>
      <c r="G96" s="24"/>
      <c r="H96" s="24"/>
      <c r="I96" s="24"/>
      <c r="J96" s="24"/>
      <c r="K96" s="25"/>
      <c r="L96" s="25"/>
      <c r="M96" s="25"/>
      <c r="N96" s="25"/>
      <c r="O96" s="24"/>
    </row>
    <row r="97" customFormat="false" ht="12.8" hidden="false" customHeight="false" outlineLevel="0" collapsed="false">
      <c r="A97" s="27"/>
      <c r="B97" s="27"/>
      <c r="C97" s="27"/>
      <c r="D97" s="27"/>
      <c r="E97" s="27"/>
      <c r="F97" s="27"/>
      <c r="G97" s="27"/>
      <c r="H97" s="27"/>
      <c r="I97" s="27"/>
      <c r="J97" s="27"/>
      <c r="K97" s="27"/>
      <c r="L97" s="27"/>
      <c r="M97" s="27"/>
      <c r="N97" s="27"/>
      <c r="O97" s="27"/>
    </row>
    <row r="98" customFormat="false" ht="12.8" hidden="false" customHeight="true" outlineLevel="0" collapsed="false">
      <c r="A98" s="28" t="s">
        <v>284</v>
      </c>
      <c r="B98" s="28"/>
      <c r="C98" s="28"/>
      <c r="D98" s="29" t="s">
        <v>285</v>
      </c>
      <c r="E98" s="24"/>
      <c r="F98" s="24"/>
      <c r="G98" s="24"/>
      <c r="H98" s="24"/>
      <c r="I98" s="24"/>
      <c r="J98" s="24"/>
      <c r="K98" s="4" t="s">
        <v>286</v>
      </c>
      <c r="L98" s="4"/>
      <c r="M98" s="30" t="n">
        <f aca="false">N94</f>
        <v>1782197.95</v>
      </c>
      <c r="N98" s="30"/>
      <c r="O98" s="30"/>
    </row>
    <row r="99" customFormat="false" ht="12.8" hidden="false" customHeight="true" outlineLevel="0" collapsed="false">
      <c r="A99" s="28" t="s">
        <v>287</v>
      </c>
      <c r="B99" s="28"/>
      <c r="C99" s="28"/>
      <c r="D99" s="29"/>
      <c r="E99" s="24"/>
      <c r="F99" s="24"/>
      <c r="G99" s="24"/>
      <c r="H99" s="24"/>
      <c r="I99" s="24"/>
      <c r="J99" s="24"/>
      <c r="K99" s="4"/>
      <c r="L99" s="4"/>
      <c r="M99" s="30"/>
      <c r="N99" s="30"/>
      <c r="O99" s="30"/>
    </row>
    <row r="100" customFormat="false" ht="12.8" hidden="false" customHeight="true" outlineLevel="0" collapsed="false">
      <c r="A100" s="28" t="s">
        <v>288</v>
      </c>
      <c r="B100" s="28"/>
      <c r="C100" s="28"/>
      <c r="D100" s="29" t="s">
        <v>289</v>
      </c>
      <c r="E100" s="24"/>
      <c r="F100" s="24"/>
      <c r="G100" s="24"/>
      <c r="H100" s="24"/>
      <c r="I100" s="24"/>
      <c r="J100" s="24"/>
      <c r="K100" s="4"/>
      <c r="L100" s="4"/>
      <c r="M100" s="30"/>
      <c r="N100" s="30"/>
      <c r="O100" s="30"/>
    </row>
    <row r="101" customFormat="false" ht="12.8" hidden="false" customHeight="false" outlineLevel="0" collapsed="false">
      <c r="A101" s="31"/>
      <c r="B101" s="31"/>
      <c r="C101" s="31"/>
      <c r="D101" s="31"/>
      <c r="E101" s="31"/>
      <c r="F101" s="31"/>
      <c r="G101" s="31"/>
      <c r="H101" s="31"/>
      <c r="I101" s="31"/>
      <c r="J101" s="31"/>
      <c r="K101" s="31"/>
      <c r="L101" s="31"/>
      <c r="M101" s="31"/>
      <c r="N101" s="31"/>
      <c r="O101" s="31"/>
    </row>
    <row r="102" customFormat="false" ht="35.05" hidden="false" customHeight="true" outlineLevel="0" collapsed="false">
      <c r="A102" s="32" t="s">
        <v>290</v>
      </c>
      <c r="B102" s="32"/>
      <c r="C102" s="32"/>
      <c r="D102" s="32"/>
      <c r="E102" s="32"/>
      <c r="F102" s="32"/>
      <c r="G102" s="32"/>
      <c r="H102" s="32"/>
      <c r="I102" s="32"/>
      <c r="J102" s="32"/>
      <c r="K102" s="32"/>
      <c r="L102" s="32"/>
      <c r="M102" s="32"/>
      <c r="N102" s="32"/>
      <c r="O102" s="32"/>
    </row>
    <row r="106" customFormat="false" ht="12.8" hidden="false" customHeight="false" outlineLevel="0" collapsed="false">
      <c r="K106" s="33"/>
      <c r="L106" s="33"/>
      <c r="M106" s="33"/>
    </row>
  </sheetData>
  <mergeCells count="26">
    <mergeCell ref="E1:G1"/>
    <mergeCell ref="H1:J1"/>
    <mergeCell ref="K1:O1"/>
    <mergeCell ref="E2:G2"/>
    <mergeCell ref="H2:J2"/>
    <mergeCell ref="K2:O2"/>
    <mergeCell ref="A3:O3"/>
    <mergeCell ref="A4:A5"/>
    <mergeCell ref="B4:B5"/>
    <mergeCell ref="C4:C5"/>
    <mergeCell ref="D4:D5"/>
    <mergeCell ref="E4:E5"/>
    <mergeCell ref="F4:F5"/>
    <mergeCell ref="G4:J4"/>
    <mergeCell ref="K4:N4"/>
    <mergeCell ref="O4:O5"/>
    <mergeCell ref="A98:C98"/>
    <mergeCell ref="K98:L98"/>
    <mergeCell ref="M98:O98"/>
    <mergeCell ref="A99:C99"/>
    <mergeCell ref="K99:L99"/>
    <mergeCell ref="M99:O99"/>
    <mergeCell ref="A100:C100"/>
    <mergeCell ref="K100:L100"/>
    <mergeCell ref="M100:O100"/>
    <mergeCell ref="A102:O102"/>
  </mergeCells>
  <printOptions headings="false" gridLines="false" gridLinesSet="true" horizontalCentered="false" verticalCentered="false"/>
  <pageMargins left="0.5" right="0.5" top="1" bottom="1" header="0.5" footer="0.5"/>
  <pageSetup paperSize="9" scale="100" fitToWidth="1" fitToHeight="0" pageOrder="downThenOver" orientation="landscape" blackAndWhite="false" draft="false" cellComments="none" horizontalDpi="300" verticalDpi="300" copies="1"/>
  <headerFooter differentFirst="false" differentOddEven="false">
    <oddHeader>&amp;L&amp;11 &amp;C&amp;11CONAB
CNPJ: 26.461.699/0001-80</oddHeader>
    <oddFooter>&amp;L&amp;11 &amp;C&amp;11SGAS 901  - Asa Sul - Brasília / DF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FF"/>
    <pageSetUpPr fitToPage="false"/>
  </sheetPr>
  <dimension ref="A1:F1048576"/>
  <sheetViews>
    <sheetView showFormulas="false" showGridLines="true" showRowColHeaders="true" showZeros="true" rightToLeft="false" tabSelected="true" showOutlineSymbols="false" defaultGridColor="true" view="normal" topLeftCell="A43" colorId="64" zoomScale="85" zoomScaleNormal="85" zoomScalePageLayoutView="100" workbookViewId="0">
      <selection pane="topLeft" activeCell="D61" activeCellId="0" sqref="D61"/>
    </sheetView>
  </sheetViews>
  <sheetFormatPr defaultColWidth="8.83203125" defaultRowHeight="14.5" zeroHeight="false" outlineLevelRow="0" outlineLevelCol="0"/>
  <cols>
    <col collapsed="false" customWidth="true" hidden="false" outlineLevel="0" max="1" min="1" style="34" width="19.18"/>
    <col collapsed="false" customWidth="true" hidden="false" outlineLevel="0" max="2" min="2" style="35" width="6.72"/>
    <col collapsed="false" customWidth="true" hidden="false" outlineLevel="0" max="3" min="3" style="35" width="68.27"/>
    <col collapsed="false" customWidth="true" hidden="false" outlineLevel="0" max="4" min="4" style="35" width="8.18"/>
    <col collapsed="false" customWidth="true" hidden="false" outlineLevel="0" max="5" min="5" style="35" width="23.72"/>
    <col collapsed="false" customWidth="true" hidden="false" outlineLevel="0" max="6" min="6" style="36" width="7.45"/>
    <col collapsed="false" customWidth="true" hidden="false" outlineLevel="0" max="7" min="7" style="34" width="16.82"/>
    <col collapsed="false" customWidth="false" hidden="false" outlineLevel="0" max="1024" min="8" style="34" width="8.82"/>
  </cols>
  <sheetData>
    <row r="1" customFormat="false" ht="65.1" hidden="false" customHeight="true" outlineLevel="0" collapsed="false">
      <c r="A1" s="37"/>
      <c r="B1" s="38"/>
      <c r="C1" s="38"/>
      <c r="D1" s="38"/>
      <c r="E1" s="39"/>
    </row>
    <row r="2" customFormat="false" ht="29.25" hidden="false" customHeight="true" outlineLevel="0" collapsed="false">
      <c r="A2" s="40"/>
      <c r="B2" s="41" t="s">
        <v>291</v>
      </c>
      <c r="C2" s="41"/>
      <c r="D2" s="41"/>
      <c r="E2" s="42"/>
      <c r="F2" s="43"/>
    </row>
    <row r="3" customFormat="false" ht="14.5" hidden="false" customHeight="true" outlineLevel="0" collapsed="false">
      <c r="A3" s="40"/>
      <c r="B3" s="44"/>
      <c r="C3" s="45"/>
      <c r="D3" s="46"/>
      <c r="E3" s="42"/>
      <c r="F3" s="43"/>
    </row>
    <row r="4" customFormat="false" ht="14.5" hidden="false" customHeight="true" outlineLevel="0" collapsed="false">
      <c r="A4" s="40"/>
      <c r="B4" s="47" t="s">
        <v>292</v>
      </c>
      <c r="C4" s="48" t="s">
        <v>293</v>
      </c>
      <c r="D4" s="47" t="s">
        <v>294</v>
      </c>
      <c r="E4" s="42"/>
      <c r="F4" s="43"/>
    </row>
    <row r="5" customFormat="false" ht="14.5" hidden="false" customHeight="true" outlineLevel="0" collapsed="false">
      <c r="A5" s="40"/>
      <c r="B5" s="49" t="s">
        <v>295</v>
      </c>
      <c r="C5" s="49"/>
      <c r="D5" s="49"/>
      <c r="E5" s="42"/>
      <c r="F5" s="43"/>
    </row>
    <row r="6" customFormat="false" ht="14.5" hidden="false" customHeight="true" outlineLevel="0" collapsed="false">
      <c r="A6" s="40"/>
      <c r="B6" s="44" t="s">
        <v>296</v>
      </c>
      <c r="C6" s="50" t="s">
        <v>297</v>
      </c>
      <c r="D6" s="51" t="n">
        <f aca="false">'BDI TCU'!C11</f>
        <v>0.055</v>
      </c>
      <c r="E6" s="42"/>
      <c r="F6" s="43"/>
    </row>
    <row r="7" customFormat="false" ht="14.5" hidden="false" customHeight="true" outlineLevel="0" collapsed="false">
      <c r="A7" s="40"/>
      <c r="B7" s="49" t="s">
        <v>298</v>
      </c>
      <c r="C7" s="49"/>
      <c r="D7" s="49"/>
      <c r="E7" s="42"/>
      <c r="F7" s="43"/>
    </row>
    <row r="8" customFormat="false" ht="14.5" hidden="false" customHeight="true" outlineLevel="0" collapsed="false">
      <c r="A8" s="40"/>
      <c r="B8" s="44" t="s">
        <v>299</v>
      </c>
      <c r="C8" s="50" t="s">
        <v>300</v>
      </c>
      <c r="D8" s="51" t="n">
        <f aca="false">'BDI TCU'!C12</f>
        <v>0.008</v>
      </c>
      <c r="E8" s="42"/>
      <c r="F8" s="43"/>
    </row>
    <row r="9" customFormat="false" ht="14.5" hidden="false" customHeight="true" outlineLevel="0" collapsed="false">
      <c r="A9" s="40"/>
      <c r="B9" s="44" t="s">
        <v>301</v>
      </c>
      <c r="C9" s="50" t="s">
        <v>302</v>
      </c>
      <c r="D9" s="51" t="n">
        <v>0.0127</v>
      </c>
      <c r="E9" s="42"/>
      <c r="F9" s="43"/>
    </row>
    <row r="10" customFormat="false" ht="14.5" hidden="false" customHeight="true" outlineLevel="0" collapsed="false">
      <c r="A10" s="40"/>
      <c r="B10" s="44" t="s">
        <v>303</v>
      </c>
      <c r="C10" s="50" t="s">
        <v>304</v>
      </c>
      <c r="D10" s="51" t="n">
        <v>0</v>
      </c>
      <c r="E10" s="42"/>
      <c r="F10" s="43"/>
    </row>
    <row r="11" customFormat="false" ht="14.5" hidden="false" customHeight="true" outlineLevel="0" collapsed="false">
      <c r="A11" s="40"/>
      <c r="B11" s="49" t="s">
        <v>305</v>
      </c>
      <c r="C11" s="49"/>
      <c r="D11" s="49"/>
      <c r="E11" s="42"/>
      <c r="F11" s="43"/>
    </row>
    <row r="12" customFormat="false" ht="14.5" hidden="false" customHeight="true" outlineLevel="0" collapsed="false">
      <c r="A12" s="40"/>
      <c r="B12" s="44" t="s">
        <v>306</v>
      </c>
      <c r="C12" s="50" t="s">
        <v>307</v>
      </c>
      <c r="D12" s="51" t="n">
        <f aca="false">'BDI TCU'!C15</f>
        <v>0.074</v>
      </c>
      <c r="E12" s="42"/>
      <c r="F12" s="43"/>
    </row>
    <row r="13" customFormat="false" ht="14.5" hidden="false" customHeight="true" outlineLevel="0" collapsed="false">
      <c r="A13" s="40"/>
      <c r="B13" s="49" t="s">
        <v>308</v>
      </c>
      <c r="C13" s="49"/>
      <c r="D13" s="49"/>
      <c r="E13" s="42"/>
      <c r="F13" s="43"/>
    </row>
    <row r="14" customFormat="false" ht="14.5" hidden="false" customHeight="true" outlineLevel="0" collapsed="false">
      <c r="A14" s="40"/>
      <c r="B14" s="44" t="s">
        <v>309</v>
      </c>
      <c r="C14" s="50" t="s">
        <v>310</v>
      </c>
      <c r="D14" s="51" t="n">
        <v>0.0065</v>
      </c>
      <c r="E14" s="42"/>
      <c r="F14" s="43"/>
    </row>
    <row r="15" customFormat="false" ht="14.5" hidden="false" customHeight="true" outlineLevel="0" collapsed="false">
      <c r="A15" s="40"/>
      <c r="B15" s="44" t="s">
        <v>311</v>
      </c>
      <c r="C15" s="50" t="s">
        <v>312</v>
      </c>
      <c r="D15" s="51" t="n">
        <v>0.03</v>
      </c>
      <c r="E15" s="42"/>
      <c r="F15" s="43"/>
    </row>
    <row r="16" customFormat="false" ht="14.5" hidden="false" customHeight="true" outlineLevel="0" collapsed="false">
      <c r="A16" s="40"/>
      <c r="B16" s="44" t="s">
        <v>313</v>
      </c>
      <c r="C16" s="50" t="s">
        <v>314</v>
      </c>
      <c r="D16" s="51" t="n">
        <v>0.05</v>
      </c>
      <c r="E16" s="42"/>
      <c r="F16" s="43"/>
    </row>
    <row r="17" customFormat="false" ht="14.5" hidden="false" customHeight="true" outlineLevel="0" collapsed="false">
      <c r="A17" s="40"/>
      <c r="B17" s="44" t="s">
        <v>315</v>
      </c>
      <c r="C17" s="50" t="s">
        <v>316</v>
      </c>
      <c r="D17" s="51" t="n">
        <v>0.045</v>
      </c>
      <c r="E17" s="42"/>
      <c r="F17" s="43"/>
    </row>
    <row r="18" customFormat="false" ht="14.5" hidden="false" customHeight="true" outlineLevel="0" collapsed="false">
      <c r="A18" s="40"/>
      <c r="B18" s="52" t="s">
        <v>317</v>
      </c>
      <c r="C18" s="52"/>
      <c r="D18" s="53" t="n">
        <f aca="false">((1+D6+D8+D9)*(1+D10)*(1+D12))/(1-D14-D15-D16-D17)-1</f>
        <v>0.330226597582038</v>
      </c>
      <c r="E18" s="42"/>
      <c r="F18" s="43"/>
    </row>
    <row r="19" customFormat="false" ht="14.5" hidden="false" customHeight="true" outlineLevel="0" collapsed="false">
      <c r="A19" s="40"/>
      <c r="C19" s="54"/>
      <c r="D19" s="54"/>
      <c r="E19" s="42"/>
      <c r="F19" s="43"/>
    </row>
    <row r="20" customFormat="false" ht="29.25" hidden="false" customHeight="true" outlineLevel="0" collapsed="false">
      <c r="A20" s="40"/>
      <c r="B20" s="41" t="s">
        <v>318</v>
      </c>
      <c r="C20" s="41"/>
      <c r="D20" s="41"/>
      <c r="E20" s="42"/>
      <c r="F20" s="43"/>
    </row>
    <row r="21" customFormat="false" ht="14.5" hidden="false" customHeight="true" outlineLevel="0" collapsed="false">
      <c r="A21" s="40"/>
      <c r="B21" s="44"/>
      <c r="C21" s="45"/>
      <c r="D21" s="46"/>
      <c r="E21" s="42"/>
      <c r="F21" s="43"/>
    </row>
    <row r="22" customFormat="false" ht="14.5" hidden="false" customHeight="true" outlineLevel="0" collapsed="false">
      <c r="A22" s="40"/>
      <c r="B22" s="47" t="s">
        <v>292</v>
      </c>
      <c r="C22" s="48" t="s">
        <v>293</v>
      </c>
      <c r="D22" s="47" t="s">
        <v>294</v>
      </c>
      <c r="E22" s="42"/>
      <c r="F22" s="43"/>
    </row>
    <row r="23" customFormat="false" ht="14.5" hidden="false" customHeight="true" outlineLevel="0" collapsed="false">
      <c r="A23" s="40"/>
      <c r="B23" s="49" t="s">
        <v>295</v>
      </c>
      <c r="C23" s="49"/>
      <c r="D23" s="49"/>
      <c r="E23" s="42"/>
      <c r="F23" s="43"/>
    </row>
    <row r="24" customFormat="false" ht="14.5" hidden="false" customHeight="true" outlineLevel="0" collapsed="false">
      <c r="A24" s="40"/>
      <c r="B24" s="44" t="s">
        <v>296</v>
      </c>
      <c r="C24" s="50" t="s">
        <v>297</v>
      </c>
      <c r="D24" s="51" t="n">
        <f aca="false">'BDI TCU'!N11/100</f>
        <v>0.0345</v>
      </c>
      <c r="E24" s="42"/>
      <c r="F24" s="43"/>
    </row>
    <row r="25" customFormat="false" ht="14.5" hidden="false" customHeight="true" outlineLevel="0" collapsed="false">
      <c r="A25" s="40"/>
      <c r="B25" s="49" t="s">
        <v>298</v>
      </c>
      <c r="C25" s="49"/>
      <c r="D25" s="49"/>
      <c r="E25" s="42"/>
      <c r="F25" s="43"/>
    </row>
    <row r="26" customFormat="false" ht="14.5" hidden="false" customHeight="true" outlineLevel="0" collapsed="false">
      <c r="A26" s="40"/>
      <c r="B26" s="44" t="s">
        <v>299</v>
      </c>
      <c r="C26" s="50" t="s">
        <v>300</v>
      </c>
      <c r="D26" s="51" t="n">
        <f aca="false">ROUND('BDI TCU'!N12,1)/100</f>
        <v>0.005</v>
      </c>
      <c r="E26" s="42"/>
      <c r="F26" s="43"/>
    </row>
    <row r="27" customFormat="false" ht="14.5" hidden="false" customHeight="true" outlineLevel="0" collapsed="false">
      <c r="A27" s="40"/>
      <c r="B27" s="44" t="s">
        <v>301</v>
      </c>
      <c r="C27" s="50" t="s">
        <v>302</v>
      </c>
      <c r="D27" s="51" t="n">
        <f aca="false">'BDI TCU'!N13/100</f>
        <v>0.0085</v>
      </c>
      <c r="E27" s="42"/>
      <c r="F27" s="43"/>
    </row>
    <row r="28" customFormat="false" ht="14.5" hidden="false" customHeight="true" outlineLevel="0" collapsed="false">
      <c r="A28" s="40"/>
      <c r="B28" s="44" t="s">
        <v>303</v>
      </c>
      <c r="C28" s="50" t="s">
        <v>304</v>
      </c>
      <c r="D28" s="51" t="n">
        <f aca="false">'BDI TCU'!C62</f>
        <v>0.00698083920217152</v>
      </c>
      <c r="E28" s="42"/>
      <c r="F28" s="43"/>
    </row>
    <row r="29" customFormat="false" ht="14.5" hidden="false" customHeight="true" outlineLevel="0" collapsed="false">
      <c r="A29" s="40"/>
      <c r="B29" s="49" t="s">
        <v>305</v>
      </c>
      <c r="C29" s="49"/>
      <c r="D29" s="49"/>
      <c r="E29" s="42"/>
      <c r="F29" s="43"/>
    </row>
    <row r="30" customFormat="false" ht="14.5" hidden="false" customHeight="true" outlineLevel="0" collapsed="false">
      <c r="A30" s="40"/>
      <c r="B30" s="44" t="s">
        <v>306</v>
      </c>
      <c r="C30" s="50" t="s">
        <v>307</v>
      </c>
      <c r="D30" s="51" t="n">
        <f aca="false">'BDI TCU'!O15/100</f>
        <v>0.0622</v>
      </c>
      <c r="E30" s="42"/>
      <c r="F30" s="43"/>
    </row>
    <row r="31" customFormat="false" ht="14.5" hidden="false" customHeight="true" outlineLevel="0" collapsed="false">
      <c r="A31" s="40"/>
      <c r="B31" s="49" t="s">
        <v>308</v>
      </c>
      <c r="C31" s="49"/>
      <c r="D31" s="49"/>
      <c r="E31" s="42"/>
      <c r="F31" s="43"/>
    </row>
    <row r="32" customFormat="false" ht="14.5" hidden="false" customHeight="true" outlineLevel="0" collapsed="false">
      <c r="A32" s="40"/>
      <c r="B32" s="44" t="s">
        <v>309</v>
      </c>
      <c r="C32" s="50" t="s">
        <v>310</v>
      </c>
      <c r="D32" s="51" t="n">
        <v>0.0065</v>
      </c>
      <c r="E32" s="42"/>
      <c r="F32" s="43"/>
    </row>
    <row r="33" customFormat="false" ht="14.5" hidden="false" customHeight="true" outlineLevel="0" collapsed="false">
      <c r="A33" s="40"/>
      <c r="B33" s="44" t="s">
        <v>311</v>
      </c>
      <c r="C33" s="50" t="s">
        <v>312</v>
      </c>
      <c r="D33" s="51" t="n">
        <v>0.03</v>
      </c>
      <c r="E33" s="42"/>
      <c r="F33" s="43"/>
    </row>
    <row r="34" customFormat="false" ht="14.5" hidden="false" customHeight="true" outlineLevel="0" collapsed="false">
      <c r="A34" s="40"/>
      <c r="B34" s="44" t="s">
        <v>313</v>
      </c>
      <c r="C34" s="50" t="s">
        <v>314</v>
      </c>
      <c r="D34" s="51" t="n">
        <v>0</v>
      </c>
      <c r="E34" s="42"/>
      <c r="F34" s="43"/>
    </row>
    <row r="35" customFormat="false" ht="14.5" hidden="false" customHeight="true" outlineLevel="0" collapsed="false">
      <c r="A35" s="40"/>
      <c r="B35" s="44" t="s">
        <v>315</v>
      </c>
      <c r="C35" s="50" t="s">
        <v>319</v>
      </c>
      <c r="D35" s="51" t="n">
        <v>0</v>
      </c>
      <c r="E35" s="42"/>
      <c r="F35" s="43"/>
    </row>
    <row r="36" customFormat="false" ht="14.5" hidden="false" customHeight="true" outlineLevel="0" collapsed="false">
      <c r="A36" s="40"/>
      <c r="B36" s="52" t="s">
        <v>317</v>
      </c>
      <c r="C36" s="52"/>
      <c r="D36" s="53" t="n">
        <f aca="false">((1+D24+D26+D27)*(1+D28)*(1+D30))/(1-D32-D33-D34-D35)-1</f>
        <v>0.163421452699297</v>
      </c>
      <c r="E36" s="42"/>
      <c r="F36" s="43"/>
    </row>
    <row r="37" customFormat="false" ht="14.5" hidden="false" customHeight="true" outlineLevel="0" collapsed="false">
      <c r="A37" s="40"/>
      <c r="C37" s="54"/>
      <c r="D37" s="54"/>
      <c r="E37" s="42"/>
    </row>
    <row r="38" customFormat="false" ht="17.5" hidden="false" customHeight="true" outlineLevel="0" collapsed="false">
      <c r="A38" s="40"/>
      <c r="B38" s="41" t="s">
        <v>320</v>
      </c>
      <c r="C38" s="41"/>
      <c r="D38" s="41"/>
      <c r="E38" s="42"/>
    </row>
    <row r="39" customFormat="false" ht="14.5" hidden="false" customHeight="true" outlineLevel="0" collapsed="false">
      <c r="A39" s="40"/>
      <c r="B39" s="44"/>
      <c r="C39" s="45"/>
      <c r="D39" s="46"/>
      <c r="E39" s="42"/>
    </row>
    <row r="40" customFormat="false" ht="14.5" hidden="false" customHeight="true" outlineLevel="0" collapsed="false">
      <c r="A40" s="40"/>
      <c r="B40" s="47" t="s">
        <v>292</v>
      </c>
      <c r="C40" s="48" t="s">
        <v>293</v>
      </c>
      <c r="D40" s="47" t="s">
        <v>294</v>
      </c>
      <c r="E40" s="42"/>
    </row>
    <row r="41" customFormat="false" ht="14.5" hidden="false" customHeight="true" outlineLevel="0" collapsed="false">
      <c r="A41" s="40"/>
      <c r="B41" s="49" t="s">
        <v>295</v>
      </c>
      <c r="C41" s="49"/>
      <c r="D41" s="49"/>
      <c r="E41" s="42"/>
    </row>
    <row r="42" customFormat="false" ht="14.5" hidden="false" customHeight="true" outlineLevel="0" collapsed="false">
      <c r="A42" s="40"/>
      <c r="B42" s="44" t="s">
        <v>296</v>
      </c>
      <c r="C42" s="50" t="s">
        <v>297</v>
      </c>
      <c r="D42" s="51" t="n">
        <f aca="false">D6</f>
        <v>0.055</v>
      </c>
      <c r="E42" s="42"/>
    </row>
    <row r="43" customFormat="false" ht="14.5" hidden="false" customHeight="true" outlineLevel="0" collapsed="false">
      <c r="A43" s="40"/>
      <c r="B43" s="49" t="s">
        <v>298</v>
      </c>
      <c r="C43" s="49"/>
      <c r="D43" s="49"/>
      <c r="E43" s="42"/>
    </row>
    <row r="44" customFormat="false" ht="14.5" hidden="false" customHeight="true" outlineLevel="0" collapsed="false">
      <c r="A44" s="40"/>
      <c r="B44" s="44" t="s">
        <v>299</v>
      </c>
      <c r="C44" s="50" t="s">
        <v>300</v>
      </c>
      <c r="D44" s="51" t="n">
        <f aca="false">D8</f>
        <v>0.008</v>
      </c>
      <c r="E44" s="42"/>
    </row>
    <row r="45" customFormat="false" ht="14.5" hidden="false" customHeight="true" outlineLevel="0" collapsed="false">
      <c r="A45" s="40"/>
      <c r="B45" s="44" t="s">
        <v>301</v>
      </c>
      <c r="C45" s="50" t="s">
        <v>302</v>
      </c>
      <c r="D45" s="51" t="n">
        <f aca="false">D9</f>
        <v>0.0127</v>
      </c>
      <c r="E45" s="42"/>
    </row>
    <row r="46" customFormat="false" ht="14.5" hidden="false" customHeight="true" outlineLevel="0" collapsed="false">
      <c r="A46" s="40"/>
      <c r="B46" s="44" t="s">
        <v>303</v>
      </c>
      <c r="C46" s="50" t="s">
        <v>304</v>
      </c>
      <c r="D46" s="51" t="n">
        <f aca="false">D10</f>
        <v>0</v>
      </c>
      <c r="E46" s="42"/>
    </row>
    <row r="47" customFormat="false" ht="14.5" hidden="false" customHeight="true" outlineLevel="0" collapsed="false">
      <c r="A47" s="40"/>
      <c r="B47" s="49" t="s">
        <v>305</v>
      </c>
      <c r="C47" s="49"/>
      <c r="D47" s="49"/>
      <c r="E47" s="42"/>
    </row>
    <row r="48" customFormat="false" ht="14.5" hidden="false" customHeight="true" outlineLevel="0" collapsed="false">
      <c r="A48" s="40"/>
      <c r="B48" s="44" t="s">
        <v>306</v>
      </c>
      <c r="C48" s="50" t="s">
        <v>307</v>
      </c>
      <c r="D48" s="51" t="n">
        <f aca="false">D12</f>
        <v>0.074</v>
      </c>
      <c r="E48" s="42"/>
    </row>
    <row r="49" customFormat="false" ht="14.5" hidden="false" customHeight="true" outlineLevel="0" collapsed="false">
      <c r="A49" s="40"/>
      <c r="B49" s="49" t="s">
        <v>308</v>
      </c>
      <c r="C49" s="49"/>
      <c r="D49" s="49"/>
      <c r="E49" s="42"/>
    </row>
    <row r="50" customFormat="false" ht="14.5" hidden="false" customHeight="true" outlineLevel="0" collapsed="false">
      <c r="A50" s="40"/>
      <c r="B50" s="44" t="s">
        <v>309</v>
      </c>
      <c r="C50" s="50" t="s">
        <v>310</v>
      </c>
      <c r="D50" s="51" t="n">
        <f aca="false">D14</f>
        <v>0.0065</v>
      </c>
      <c r="E50" s="42"/>
    </row>
    <row r="51" customFormat="false" ht="14.5" hidden="false" customHeight="true" outlineLevel="0" collapsed="false">
      <c r="A51" s="40"/>
      <c r="B51" s="44" t="s">
        <v>311</v>
      </c>
      <c r="C51" s="50" t="s">
        <v>312</v>
      </c>
      <c r="D51" s="51" t="n">
        <f aca="false">D15</f>
        <v>0.03</v>
      </c>
      <c r="E51" s="42"/>
    </row>
    <row r="52" customFormat="false" ht="14.5" hidden="false" customHeight="true" outlineLevel="0" collapsed="false">
      <c r="A52" s="40"/>
      <c r="B52" s="44" t="s">
        <v>313</v>
      </c>
      <c r="C52" s="50" t="s">
        <v>314</v>
      </c>
      <c r="D52" s="51" t="n">
        <f aca="false">D16</f>
        <v>0.05</v>
      </c>
      <c r="E52" s="42"/>
    </row>
    <row r="53" customFormat="false" ht="14.5" hidden="false" customHeight="true" outlineLevel="0" collapsed="false">
      <c r="A53" s="40"/>
      <c r="B53" s="44" t="s">
        <v>315</v>
      </c>
      <c r="C53" s="50" t="s">
        <v>319</v>
      </c>
      <c r="D53" s="51"/>
      <c r="E53" s="42"/>
    </row>
    <row r="54" customFormat="false" ht="14.5" hidden="false" customHeight="true" outlineLevel="0" collapsed="false">
      <c r="A54" s="40"/>
      <c r="B54" s="52" t="s">
        <v>317</v>
      </c>
      <c r="C54" s="52"/>
      <c r="D54" s="53" t="n">
        <f aca="false">((1+D42+D44+D45)*(1+D46)*(1+D48))/(1-D50-D51-D52-D53)-1</f>
        <v>0.264698193760263</v>
      </c>
      <c r="E54" s="42"/>
    </row>
    <row r="55" customFormat="false" ht="14.5" hidden="false" customHeight="true" outlineLevel="0" collapsed="false">
      <c r="A55" s="40"/>
      <c r="C55" s="54"/>
      <c r="D55" s="54"/>
      <c r="E55" s="42"/>
    </row>
    <row r="56" customFormat="false" ht="14.5" hidden="false" customHeight="true" outlineLevel="0" collapsed="false">
      <c r="A56" s="40"/>
      <c r="C56" s="55" t="s">
        <v>321</v>
      </c>
      <c r="D56" s="55"/>
      <c r="E56" s="42"/>
    </row>
    <row r="57" customFormat="false" ht="14.5" hidden="false" customHeight="true" outlineLevel="0" collapsed="false">
      <c r="A57" s="40"/>
      <c r="C57" s="56" t="s">
        <v>322</v>
      </c>
      <c r="D57" s="57" t="n">
        <f aca="false">'Orçamento Sintético'!K94/'Orçamento Sintético'!N94</f>
        <v>0.0873623830618815</v>
      </c>
      <c r="E57" s="42"/>
    </row>
    <row r="58" customFormat="false" ht="14.5" hidden="false" customHeight="true" outlineLevel="0" collapsed="false">
      <c r="A58" s="40"/>
      <c r="C58" s="58" t="s">
        <v>323</v>
      </c>
      <c r="D58" s="59" t="n">
        <f aca="false">D18</f>
        <v>0.330226597582038</v>
      </c>
      <c r="E58" s="42"/>
    </row>
    <row r="59" customFormat="false" ht="14.5" hidden="false" customHeight="true" outlineLevel="0" collapsed="false">
      <c r="A59" s="40"/>
      <c r="C59" s="56" t="s">
        <v>324</v>
      </c>
      <c r="D59" s="57" t="n">
        <f aca="false">1-D57</f>
        <v>0.912637616938119</v>
      </c>
      <c r="E59" s="42"/>
    </row>
    <row r="60" customFormat="false" ht="14.5" hidden="false" customHeight="true" outlineLevel="0" collapsed="false">
      <c r="A60" s="40"/>
      <c r="C60" s="58" t="s">
        <v>325</v>
      </c>
      <c r="D60" s="59" t="n">
        <f aca="false">D36</f>
        <v>0.163421452699297</v>
      </c>
      <c r="E60" s="42"/>
    </row>
    <row r="61" customFormat="false" ht="14.5" hidden="false" customHeight="true" outlineLevel="0" collapsed="false">
      <c r="A61" s="40"/>
      <c r="C61" s="56" t="s">
        <v>326</v>
      </c>
      <c r="D61" s="57" t="n">
        <f aca="false">ROUND(D57*D58+D59*D60,4)</f>
        <v>0.178</v>
      </c>
      <c r="E61" s="42"/>
    </row>
    <row r="62" customFormat="false" ht="14.5" hidden="false" customHeight="true" outlineLevel="0" collapsed="false">
      <c r="A62" s="40"/>
      <c r="B62" s="54"/>
      <c r="C62" s="54"/>
      <c r="D62" s="54"/>
      <c r="E62" s="42"/>
      <c r="F62" s="43"/>
    </row>
    <row r="63" customFormat="false" ht="14.5" hidden="false" customHeight="true" outlineLevel="0" collapsed="false">
      <c r="A63" s="60"/>
      <c r="B63" s="61"/>
      <c r="C63" s="61"/>
      <c r="D63" s="61"/>
      <c r="E63" s="62"/>
    </row>
    <row r="64" customFormat="false" ht="14.5" hidden="false" customHeight="true" outlineLevel="0" collapsed="false"/>
    <row r="66" customFormat="false" ht="25" hidden="false" customHeight="true" outlineLevel="0" collapsed="false"/>
    <row r="1048559" customFormat="false" ht="12.8" hidden="false" customHeight="true" outlineLevel="0" collapsed="false"/>
    <row r="1048560" customFormat="false" ht="12.8" hidden="false" customHeight="true" outlineLevel="0" collapsed="false"/>
    <row r="1048561" customFormat="false" ht="12.8" hidden="false" customHeight="true" outlineLevel="0" collapsed="false"/>
    <row r="1048562" customFormat="false" ht="12.8" hidden="false" customHeight="true" outlineLevel="0" collapsed="false"/>
    <row r="1048563" customFormat="false" ht="12.8" hidden="false" customHeight="true" outlineLevel="0" collapsed="false"/>
    <row r="1048564" customFormat="false" ht="12.8" hidden="false" customHeight="true" outlineLevel="0" collapsed="false"/>
    <row r="1048565" customFormat="false" ht="12.8" hidden="false" customHeight="true" outlineLevel="0" collapsed="false"/>
    <row r="1048566" customFormat="false" ht="12.8" hidden="false" customHeight="true" outlineLevel="0" collapsed="false"/>
    <row r="1048567" customFormat="false" ht="12.8" hidden="false" customHeight="true" outlineLevel="0" collapsed="false"/>
    <row r="1048568" customFormat="false" ht="12.8" hidden="false" customHeight="true" outlineLevel="0" collapsed="false"/>
    <row r="1048569" customFormat="false" ht="12.8" hidden="false" customHeight="true" outlineLevel="0" collapsed="false"/>
    <row r="1048570" customFormat="false" ht="12.8"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mergeCells count="19">
    <mergeCell ref="B2:D2"/>
    <mergeCell ref="B5:D5"/>
    <mergeCell ref="B7:D7"/>
    <mergeCell ref="B11:D11"/>
    <mergeCell ref="B13:D13"/>
    <mergeCell ref="B18:C18"/>
    <mergeCell ref="B20:D20"/>
    <mergeCell ref="B23:D23"/>
    <mergeCell ref="B25:D25"/>
    <mergeCell ref="B29:D29"/>
    <mergeCell ref="B31:D31"/>
    <mergeCell ref="B36:C36"/>
    <mergeCell ref="B38:D38"/>
    <mergeCell ref="B41:D41"/>
    <mergeCell ref="B43:D43"/>
    <mergeCell ref="B47:D47"/>
    <mergeCell ref="B49:D49"/>
    <mergeCell ref="B54:C54"/>
    <mergeCell ref="C56:D5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111"/>
  <sheetViews>
    <sheetView showFormulas="false" showGridLines="true" showRowColHeaders="true" showZeros="true" rightToLeft="false" tabSelected="false" showOutlineSymbols="false" defaultGridColor="true" view="normal" topLeftCell="A16" colorId="64" zoomScale="85" zoomScaleNormal="85" zoomScalePageLayoutView="100" workbookViewId="0">
      <selection pane="topLeft" activeCell="O15" activeCellId="0" sqref="O15"/>
    </sheetView>
  </sheetViews>
  <sheetFormatPr defaultColWidth="9.19140625" defaultRowHeight="14.5" zeroHeight="false" outlineLevelRow="0" outlineLevelCol="0"/>
  <cols>
    <col collapsed="false" customWidth="true" hidden="false" outlineLevel="0" max="1" min="1" style="63" width="1.73"/>
    <col collapsed="false" customWidth="true" hidden="false" outlineLevel="0" max="2" min="2" style="63" width="31.45"/>
    <col collapsed="false" customWidth="true" hidden="false" outlineLevel="0" max="3" min="3" style="63" width="15"/>
    <col collapsed="false" customWidth="true" hidden="false" outlineLevel="0" max="4" min="4" style="63" width="10.27"/>
    <col collapsed="false" customWidth="true" hidden="false" outlineLevel="0" max="5" min="5" style="63" width="10.99"/>
    <col collapsed="false" customWidth="true" hidden="false" outlineLevel="0" max="6" min="6" style="63" width="9.54"/>
    <col collapsed="false" customWidth="true" hidden="false" outlineLevel="0" max="7" min="7" style="63" width="9.73"/>
    <col collapsed="false" customWidth="true" hidden="false" outlineLevel="0" max="8" min="8" style="63" width="9.82"/>
    <col collapsed="false" customWidth="true" hidden="false" outlineLevel="0" max="9" min="9" style="63" width="9.27"/>
    <col collapsed="false" customWidth="false" hidden="false" outlineLevel="0" max="15" min="10" style="63" width="9.18"/>
    <col collapsed="false" customWidth="true" hidden="false" outlineLevel="0" max="16" min="16" style="63" width="12.44"/>
    <col collapsed="false" customWidth="false" hidden="false" outlineLevel="0" max="1024" min="17" style="63" width="9.18"/>
  </cols>
  <sheetData>
    <row r="1" customFormat="false" ht="4.5" hidden="false" customHeight="true" outlineLevel="0" collapsed="false">
      <c r="B1" s="64"/>
      <c r="C1" s="65"/>
      <c r="D1" s="65"/>
      <c r="E1" s="65"/>
      <c r="F1" s="65"/>
      <c r="G1" s="66"/>
      <c r="H1" s="67"/>
      <c r="I1" s="68"/>
      <c r="J1" s="67"/>
      <c r="K1" s="67"/>
      <c r="L1" s="67"/>
      <c r="M1" s="67"/>
      <c r="N1" s="67"/>
      <c r="O1" s="67"/>
      <c r="P1" s="67"/>
      <c r="Q1" s="67"/>
      <c r="R1" s="67"/>
      <c r="S1" s="67"/>
      <c r="T1" s="67"/>
      <c r="U1" s="69"/>
    </row>
    <row r="2" customFormat="false" ht="18" hidden="false" customHeight="true" outlineLevel="0" collapsed="false">
      <c r="B2" s="70" t="s">
        <v>327</v>
      </c>
      <c r="C2" s="70"/>
      <c r="D2" s="70"/>
      <c r="E2" s="70"/>
      <c r="F2" s="70"/>
      <c r="G2" s="70"/>
      <c r="H2" s="70"/>
      <c r="I2" s="70"/>
      <c r="J2" s="70"/>
      <c r="K2" s="70"/>
      <c r="L2" s="70"/>
      <c r="M2" s="70"/>
      <c r="N2" s="70"/>
      <c r="O2" s="70"/>
      <c r="P2" s="70"/>
      <c r="Q2" s="70"/>
      <c r="R2" s="70"/>
      <c r="S2" s="70"/>
      <c r="T2" s="70"/>
      <c r="U2" s="70"/>
    </row>
    <row r="3" customFormat="false" ht="14.5" hidden="false" customHeight="true" outlineLevel="0" collapsed="false">
      <c r="B3" s="70"/>
      <c r="C3" s="70"/>
      <c r="D3" s="70"/>
      <c r="E3" s="70"/>
      <c r="F3" s="70"/>
      <c r="G3" s="70"/>
      <c r="H3" s="70"/>
      <c r="I3" s="70"/>
      <c r="J3" s="70"/>
      <c r="K3" s="70"/>
      <c r="L3" s="70"/>
      <c r="M3" s="70"/>
      <c r="N3" s="70"/>
      <c r="O3" s="70"/>
      <c r="P3" s="70"/>
      <c r="Q3" s="70"/>
      <c r="R3" s="70"/>
      <c r="S3" s="70"/>
      <c r="T3" s="70"/>
      <c r="U3" s="70"/>
    </row>
    <row r="4" customFormat="false" ht="8.25" hidden="false" customHeight="true" outlineLevel="0" collapsed="false">
      <c r="B4" s="71"/>
      <c r="C4" s="72"/>
      <c r="D4" s="72"/>
      <c r="E4" s="72"/>
      <c r="F4" s="72"/>
      <c r="G4" s="73"/>
      <c r="H4" s="73"/>
      <c r="I4" s="74"/>
      <c r="J4" s="73"/>
      <c r="K4" s="73"/>
      <c r="L4" s="73"/>
      <c r="M4" s="73"/>
      <c r="N4" s="73"/>
      <c r="O4" s="73"/>
      <c r="P4" s="73"/>
      <c r="Q4" s="73"/>
      <c r="R4" s="73"/>
      <c r="S4" s="73"/>
      <c r="T4" s="73"/>
      <c r="U4" s="75"/>
    </row>
    <row r="5" customFormat="false" ht="15.5" hidden="false" customHeight="true" outlineLevel="0" collapsed="false">
      <c r="B5" s="76" t="s">
        <v>328</v>
      </c>
      <c r="C5" s="76"/>
      <c r="D5" s="76"/>
      <c r="E5" s="76"/>
      <c r="F5" s="76"/>
      <c r="G5" s="76"/>
      <c r="H5" s="76"/>
      <c r="I5" s="76"/>
      <c r="J5" s="73"/>
      <c r="K5" s="73"/>
      <c r="L5" s="73"/>
      <c r="M5" s="73"/>
      <c r="N5" s="73"/>
      <c r="O5" s="73"/>
      <c r="P5" s="73"/>
      <c r="Q5" s="73"/>
      <c r="R5" s="73"/>
      <c r="S5" s="73"/>
      <c r="T5" s="73"/>
      <c r="U5" s="75"/>
    </row>
    <row r="6" customFormat="false" ht="15.5" hidden="false" customHeight="true" outlineLevel="0" collapsed="false">
      <c r="B6" s="77" t="s">
        <v>329</v>
      </c>
      <c r="C6" s="78"/>
      <c r="D6" s="78"/>
      <c r="E6" s="79"/>
      <c r="F6" s="79"/>
      <c r="G6" s="79"/>
      <c r="H6" s="79"/>
      <c r="I6" s="79"/>
      <c r="J6" s="80"/>
      <c r="K6" s="73"/>
      <c r="L6" s="73"/>
      <c r="M6" s="73"/>
      <c r="N6" s="73"/>
      <c r="O6" s="73"/>
      <c r="P6" s="73"/>
      <c r="Q6" s="73"/>
      <c r="R6" s="73"/>
      <c r="S6" s="73"/>
      <c r="T6" s="73"/>
      <c r="U6" s="75"/>
    </row>
    <row r="7" customFormat="false" ht="15.5" hidden="false" customHeight="true" outlineLevel="0" collapsed="false">
      <c r="B7" s="76"/>
      <c r="C7" s="76"/>
      <c r="D7" s="76"/>
      <c r="E7" s="76"/>
      <c r="F7" s="76"/>
      <c r="G7" s="76"/>
      <c r="H7" s="76"/>
      <c r="I7" s="76"/>
      <c r="J7" s="73"/>
      <c r="K7" s="73"/>
      <c r="L7" s="73"/>
      <c r="M7" s="73"/>
      <c r="N7" s="73"/>
      <c r="O7" s="73"/>
      <c r="P7" s="73"/>
      <c r="Q7" s="73"/>
      <c r="R7" s="73"/>
      <c r="S7" s="73"/>
      <c r="T7" s="73"/>
      <c r="U7" s="75"/>
    </row>
    <row r="8" customFormat="false" ht="3.75" hidden="false" customHeight="true" outlineLevel="0" collapsed="false">
      <c r="B8" s="81" t="s">
        <v>330</v>
      </c>
      <c r="C8" s="82"/>
      <c r="D8" s="82"/>
      <c r="E8" s="82"/>
      <c r="F8" s="82"/>
      <c r="G8" s="82"/>
      <c r="H8" s="82"/>
      <c r="I8" s="82"/>
      <c r="J8" s="82"/>
      <c r="K8" s="82"/>
      <c r="L8" s="82"/>
      <c r="M8" s="82"/>
      <c r="N8" s="82"/>
      <c r="O8" s="82"/>
      <c r="P8" s="82"/>
      <c r="Q8" s="82"/>
      <c r="R8" s="82"/>
      <c r="S8" s="82"/>
      <c r="T8" s="82"/>
      <c r="U8" s="83"/>
    </row>
    <row r="9" s="84" customFormat="true" ht="50.25" hidden="false" customHeight="true" outlineLevel="0" collapsed="false">
      <c r="B9" s="85" t="s">
        <v>331</v>
      </c>
      <c r="C9" s="85"/>
      <c r="D9" s="85" t="s">
        <v>332</v>
      </c>
      <c r="E9" s="85"/>
      <c r="F9" s="85"/>
      <c r="G9" s="86" t="s">
        <v>333</v>
      </c>
      <c r="H9" s="86"/>
      <c r="I9" s="86"/>
      <c r="J9" s="86" t="s">
        <v>334</v>
      </c>
      <c r="K9" s="86"/>
      <c r="L9" s="86"/>
      <c r="M9" s="86" t="s">
        <v>335</v>
      </c>
      <c r="N9" s="86"/>
      <c r="O9" s="86"/>
      <c r="P9" s="86" t="s">
        <v>336</v>
      </c>
      <c r="Q9" s="86"/>
      <c r="R9" s="86"/>
      <c r="S9" s="86" t="s">
        <v>337</v>
      </c>
      <c r="T9" s="86"/>
      <c r="U9" s="86"/>
    </row>
    <row r="10" customFormat="false" ht="15.75" hidden="false" customHeight="true" outlineLevel="0" collapsed="false">
      <c r="B10" s="87" t="s">
        <v>338</v>
      </c>
      <c r="C10" s="88" t="s">
        <v>339</v>
      </c>
      <c r="D10" s="88" t="s">
        <v>340</v>
      </c>
      <c r="E10" s="88" t="s">
        <v>341</v>
      </c>
      <c r="F10" s="88" t="s">
        <v>342</v>
      </c>
      <c r="G10" s="88" t="s">
        <v>340</v>
      </c>
      <c r="H10" s="88" t="s">
        <v>341</v>
      </c>
      <c r="I10" s="88" t="s">
        <v>342</v>
      </c>
      <c r="J10" s="88" t="s">
        <v>340</v>
      </c>
      <c r="K10" s="88" t="s">
        <v>341</v>
      </c>
      <c r="L10" s="88" t="s">
        <v>342</v>
      </c>
      <c r="M10" s="88" t="s">
        <v>340</v>
      </c>
      <c r="N10" s="88" t="s">
        <v>341</v>
      </c>
      <c r="O10" s="88" t="s">
        <v>342</v>
      </c>
      <c r="P10" s="88" t="s">
        <v>340</v>
      </c>
      <c r="Q10" s="88" t="s">
        <v>341</v>
      </c>
      <c r="R10" s="88" t="s">
        <v>342</v>
      </c>
      <c r="S10" s="88" t="s">
        <v>340</v>
      </c>
      <c r="T10" s="88" t="s">
        <v>341</v>
      </c>
      <c r="U10" s="88" t="s">
        <v>342</v>
      </c>
    </row>
    <row r="11" customFormat="false" ht="14.5" hidden="false" customHeight="true" outlineLevel="0" collapsed="false">
      <c r="B11" s="89" t="s">
        <v>343</v>
      </c>
      <c r="C11" s="90" t="n">
        <v>0.055</v>
      </c>
      <c r="D11" s="91" t="n">
        <v>3</v>
      </c>
      <c r="E11" s="91" t="n">
        <v>4</v>
      </c>
      <c r="F11" s="91" t="n">
        <v>5.5</v>
      </c>
      <c r="G11" s="92" t="n">
        <v>3.8</v>
      </c>
      <c r="H11" s="92" t="n">
        <v>4.01</v>
      </c>
      <c r="I11" s="92" t="n">
        <v>4.67</v>
      </c>
      <c r="J11" s="92" t="n">
        <v>3.43</v>
      </c>
      <c r="K11" s="92" t="n">
        <v>4.93</v>
      </c>
      <c r="L11" s="92" t="n">
        <v>6.71</v>
      </c>
      <c r="M11" s="92" t="n">
        <v>1.5</v>
      </c>
      <c r="N11" s="92" t="n">
        <v>3.45</v>
      </c>
      <c r="O11" s="92" t="n">
        <v>4.49</v>
      </c>
      <c r="P11" s="92" t="n">
        <v>5.29</v>
      </c>
      <c r="Q11" s="92" t="n">
        <v>5.92</v>
      </c>
      <c r="R11" s="92" t="n">
        <v>7.93</v>
      </c>
      <c r="S11" s="92" t="n">
        <v>4</v>
      </c>
      <c r="T11" s="92" t="n">
        <v>5.52</v>
      </c>
      <c r="U11" s="92" t="s">
        <v>344</v>
      </c>
    </row>
    <row r="12" customFormat="false" ht="14.5" hidden="false" customHeight="true" outlineLevel="0" collapsed="false">
      <c r="B12" s="93" t="s">
        <v>345</v>
      </c>
      <c r="C12" s="90" t="n">
        <v>0.008</v>
      </c>
      <c r="D12" s="91" t="n">
        <v>0.8</v>
      </c>
      <c r="E12" s="91" t="n">
        <v>0.8</v>
      </c>
      <c r="F12" s="91" t="n">
        <v>1</v>
      </c>
      <c r="G12" s="92" t="n">
        <v>0.32</v>
      </c>
      <c r="H12" s="92" t="n">
        <v>0.4</v>
      </c>
      <c r="I12" s="92" t="n">
        <v>0.74</v>
      </c>
      <c r="J12" s="92" t="n">
        <v>0.28</v>
      </c>
      <c r="K12" s="92" t="n">
        <v>0.49</v>
      </c>
      <c r="L12" s="92" t="n">
        <v>0.75</v>
      </c>
      <c r="M12" s="92" t="n">
        <v>0.3</v>
      </c>
      <c r="N12" s="92" t="n">
        <v>0.48</v>
      </c>
      <c r="O12" s="92" t="n">
        <v>0.82</v>
      </c>
      <c r="P12" s="92" t="n">
        <v>0.25</v>
      </c>
      <c r="Q12" s="92" t="n">
        <v>0.51</v>
      </c>
      <c r="R12" s="92" t="n">
        <v>0.56</v>
      </c>
      <c r="S12" s="92" t="n">
        <v>0.81</v>
      </c>
      <c r="T12" s="92" t="n">
        <v>1.22</v>
      </c>
      <c r="U12" s="92" t="n">
        <v>1.99</v>
      </c>
    </row>
    <row r="13" customFormat="false" ht="14.5" hidden="false" customHeight="true" outlineLevel="0" collapsed="false">
      <c r="B13" s="93" t="s">
        <v>302</v>
      </c>
      <c r="C13" s="90" t="n">
        <v>0.012</v>
      </c>
      <c r="D13" s="91" t="n">
        <v>0.97</v>
      </c>
      <c r="E13" s="91" t="n">
        <v>1.27</v>
      </c>
      <c r="F13" s="91" t="n">
        <v>1.27</v>
      </c>
      <c r="G13" s="92" t="n">
        <v>0.5</v>
      </c>
      <c r="H13" s="92" t="n">
        <v>0.56</v>
      </c>
      <c r="I13" s="92" t="n">
        <v>0.97</v>
      </c>
      <c r="J13" s="92" t="n">
        <v>1</v>
      </c>
      <c r="K13" s="92" t="n">
        <v>1.39</v>
      </c>
      <c r="L13" s="92" t="n">
        <v>1.74</v>
      </c>
      <c r="M13" s="92" t="n">
        <v>0.56</v>
      </c>
      <c r="N13" s="92" t="n">
        <v>0.85</v>
      </c>
      <c r="O13" s="92" t="n">
        <v>0.89</v>
      </c>
      <c r="P13" s="92" t="n">
        <v>1</v>
      </c>
      <c r="Q13" s="92" t="n">
        <v>1.48</v>
      </c>
      <c r="R13" s="92" t="n">
        <v>1.97</v>
      </c>
      <c r="S13" s="92" t="n">
        <v>1.46</v>
      </c>
      <c r="T13" s="92" t="n">
        <v>2.32</v>
      </c>
      <c r="U13" s="92" t="n">
        <v>3.16</v>
      </c>
    </row>
    <row r="14" customFormat="false" ht="14.5" hidden="false" customHeight="true" outlineLevel="0" collapsed="false">
      <c r="B14" s="93" t="s">
        <v>346</v>
      </c>
      <c r="C14" s="90" t="n">
        <f aca="false">C62</f>
        <v>0.00698083920217152</v>
      </c>
      <c r="D14" s="91" t="n">
        <v>0.59</v>
      </c>
      <c r="E14" s="91" t="n">
        <v>1.23</v>
      </c>
      <c r="F14" s="91" t="n">
        <v>1.39</v>
      </c>
      <c r="G14" s="92" t="n">
        <v>1.02</v>
      </c>
      <c r="H14" s="92" t="n">
        <v>1.11</v>
      </c>
      <c r="I14" s="92" t="n">
        <v>1.21</v>
      </c>
      <c r="J14" s="92" t="n">
        <v>0.94</v>
      </c>
      <c r="K14" s="92" t="n">
        <v>0.99</v>
      </c>
      <c r="L14" s="92" t="n">
        <v>1.17</v>
      </c>
      <c r="M14" s="92" t="n">
        <v>0.85</v>
      </c>
      <c r="N14" s="92" t="n">
        <v>0.85</v>
      </c>
      <c r="O14" s="92" t="n">
        <v>1.11</v>
      </c>
      <c r="P14" s="92" t="n">
        <v>1.01</v>
      </c>
      <c r="Q14" s="92" t="n">
        <v>1.07</v>
      </c>
      <c r="R14" s="92" t="n">
        <v>1.11</v>
      </c>
      <c r="S14" s="92" t="n">
        <v>0.94</v>
      </c>
      <c r="T14" s="92" t="n">
        <v>1.02</v>
      </c>
      <c r="U14" s="92" t="n">
        <v>1.33</v>
      </c>
    </row>
    <row r="15" customFormat="false" ht="14.5" hidden="false" customHeight="true" outlineLevel="0" collapsed="false">
      <c r="B15" s="94" t="s">
        <v>347</v>
      </c>
      <c r="C15" s="95" t="n">
        <v>0.074</v>
      </c>
      <c r="D15" s="96" t="n">
        <v>6.16</v>
      </c>
      <c r="E15" s="96" t="n">
        <v>7.4</v>
      </c>
      <c r="F15" s="96" t="n">
        <v>8.96</v>
      </c>
      <c r="G15" s="97" t="n">
        <v>6.64</v>
      </c>
      <c r="H15" s="97" t="n">
        <v>7.3</v>
      </c>
      <c r="I15" s="97" t="n">
        <v>8.69</v>
      </c>
      <c r="J15" s="97" t="n">
        <v>6.74</v>
      </c>
      <c r="K15" s="97" t="n">
        <v>8.04</v>
      </c>
      <c r="L15" s="97" t="n">
        <v>9.4</v>
      </c>
      <c r="M15" s="97" t="n">
        <v>3.5</v>
      </c>
      <c r="N15" s="97" t="n">
        <v>5.11</v>
      </c>
      <c r="O15" s="97" t="n">
        <v>6.22</v>
      </c>
      <c r="P15" s="97" t="n">
        <v>8</v>
      </c>
      <c r="Q15" s="97" t="n">
        <v>8.31</v>
      </c>
      <c r="R15" s="97" t="n">
        <v>9.51</v>
      </c>
      <c r="S15" s="97" t="n">
        <v>7.14</v>
      </c>
      <c r="T15" s="97" t="n">
        <v>8.4</v>
      </c>
      <c r="U15" s="97" t="n">
        <v>10.43</v>
      </c>
    </row>
    <row r="16" customFormat="false" ht="19.5" hidden="false" customHeight="true" outlineLevel="0" collapsed="false">
      <c r="B16" s="98" t="s">
        <v>348</v>
      </c>
      <c r="C16" s="90" t="n">
        <v>0.0865</v>
      </c>
      <c r="D16" s="99" t="s">
        <v>349</v>
      </c>
      <c r="E16" s="99"/>
      <c r="F16" s="99"/>
      <c r="G16" s="99"/>
      <c r="H16" s="99"/>
      <c r="I16" s="99"/>
      <c r="J16" s="99"/>
      <c r="K16" s="99"/>
      <c r="L16" s="99"/>
      <c r="M16" s="99"/>
      <c r="N16" s="99"/>
      <c r="O16" s="99"/>
      <c r="P16" s="99"/>
      <c r="Q16" s="99"/>
      <c r="R16" s="99"/>
      <c r="S16" s="99"/>
      <c r="T16" s="99"/>
      <c r="U16" s="99"/>
    </row>
    <row r="17" customFormat="false" ht="19.5" hidden="false" customHeight="true" outlineLevel="0" collapsed="false">
      <c r="B17" s="98" t="s">
        <v>350</v>
      </c>
      <c r="C17" s="100" t="n">
        <v>0.045</v>
      </c>
      <c r="D17" s="99" t="s">
        <v>351</v>
      </c>
      <c r="E17" s="99"/>
      <c r="F17" s="99"/>
      <c r="G17" s="99"/>
      <c r="H17" s="99"/>
      <c r="I17" s="99"/>
      <c r="J17" s="99"/>
      <c r="K17" s="99"/>
      <c r="L17" s="99"/>
      <c r="M17" s="99"/>
      <c r="N17" s="99"/>
      <c r="O17" s="99"/>
      <c r="P17" s="99"/>
      <c r="Q17" s="99"/>
      <c r="R17" s="99"/>
      <c r="S17" s="99"/>
      <c r="T17" s="99"/>
      <c r="U17" s="99"/>
    </row>
    <row r="18" customFormat="false" ht="14.5" hidden="false" customHeight="true" outlineLevel="0" collapsed="false">
      <c r="C18" s="101"/>
      <c r="D18" s="102"/>
      <c r="E18" s="102"/>
      <c r="F18" s="102"/>
    </row>
    <row r="19" customFormat="false" ht="14.5" hidden="false" customHeight="true" outlineLevel="0" collapsed="false">
      <c r="B19" s="103" t="s">
        <v>352</v>
      </c>
      <c r="C19" s="103"/>
      <c r="D19" s="103"/>
      <c r="E19" s="103"/>
      <c r="F19" s="104"/>
      <c r="G19" s="105" t="s">
        <v>353</v>
      </c>
      <c r="H19" s="105"/>
      <c r="I19" s="105"/>
      <c r="J19" s="105"/>
      <c r="K19" s="105"/>
      <c r="L19" s="105"/>
      <c r="M19" s="105"/>
      <c r="N19" s="105"/>
      <c r="O19" s="105"/>
      <c r="P19" s="106"/>
      <c r="Q19" s="106"/>
      <c r="R19" s="106"/>
      <c r="S19" s="106"/>
      <c r="T19" s="106"/>
      <c r="U19" s="106"/>
    </row>
    <row r="20" customFormat="false" ht="18.75" hidden="false" customHeight="true" outlineLevel="0" collapsed="false">
      <c r="B20" s="107" t="s">
        <v>354</v>
      </c>
      <c r="C20" s="107"/>
      <c r="D20" s="107"/>
      <c r="E20" s="107"/>
      <c r="F20" s="104"/>
      <c r="G20" s="108" t="s">
        <v>355</v>
      </c>
      <c r="H20" s="108"/>
      <c r="I20" s="108"/>
      <c r="J20" s="108"/>
      <c r="K20" s="108"/>
      <c r="L20" s="108"/>
      <c r="M20" s="109" t="s">
        <v>340</v>
      </c>
      <c r="N20" s="110" t="s">
        <v>341</v>
      </c>
      <c r="O20" s="111" t="s">
        <v>342</v>
      </c>
      <c r="P20" s="106"/>
      <c r="Q20" s="106"/>
      <c r="R20" s="106"/>
      <c r="S20" s="106"/>
      <c r="T20" s="106"/>
      <c r="U20" s="106"/>
    </row>
    <row r="21" customFormat="false" ht="25.5" hidden="false" customHeight="true" outlineLevel="0" collapsed="false">
      <c r="B21" s="112" t="s">
        <v>356</v>
      </c>
      <c r="C21" s="112"/>
      <c r="D21" s="112"/>
      <c r="E21" s="112"/>
      <c r="F21" s="104"/>
      <c r="G21" s="113" t="s">
        <v>332</v>
      </c>
      <c r="H21" s="113"/>
      <c r="I21" s="113"/>
      <c r="J21" s="113"/>
      <c r="K21" s="113"/>
      <c r="L21" s="113"/>
      <c r="M21" s="114" t="n">
        <v>20.34</v>
      </c>
      <c r="N21" s="114" t="n">
        <v>22.12</v>
      </c>
      <c r="O21" s="114" t="n">
        <v>25</v>
      </c>
      <c r="P21" s="106"/>
      <c r="Q21" s="106"/>
      <c r="R21" s="106"/>
      <c r="S21" s="106"/>
      <c r="T21" s="106"/>
      <c r="U21" s="106"/>
    </row>
    <row r="22" customFormat="false" ht="20.25" hidden="false" customHeight="true" outlineLevel="0" collapsed="false">
      <c r="B22" s="112" t="s">
        <v>357</v>
      </c>
      <c r="C22" s="112"/>
      <c r="D22" s="112"/>
      <c r="E22" s="112"/>
      <c r="F22" s="106"/>
      <c r="G22" s="115" t="s">
        <v>358</v>
      </c>
      <c r="H22" s="115"/>
      <c r="I22" s="115"/>
      <c r="J22" s="115"/>
      <c r="K22" s="115"/>
      <c r="L22" s="115"/>
      <c r="M22" s="116" t="n">
        <v>19.6</v>
      </c>
      <c r="N22" s="116" t="n">
        <v>20.97</v>
      </c>
      <c r="O22" s="116" t="n">
        <v>24.23</v>
      </c>
      <c r="P22" s="106"/>
      <c r="Q22" s="106"/>
      <c r="R22" s="106"/>
      <c r="S22" s="106"/>
      <c r="T22" s="106"/>
      <c r="U22" s="106"/>
    </row>
    <row r="23" customFormat="false" ht="29.25" hidden="false" customHeight="true" outlineLevel="0" collapsed="false">
      <c r="B23" s="117" t="s">
        <v>359</v>
      </c>
      <c r="C23" s="118" t="n">
        <f aca="false">ROUND(((1+(C11+C12+C13))*((1+C14)*(1+C15))/(1-(C16+C17)))-1,4)</f>
        <v>0.3386</v>
      </c>
      <c r="D23" s="119"/>
      <c r="E23" s="120"/>
      <c r="F23" s="106"/>
      <c r="G23" s="115" t="s">
        <v>360</v>
      </c>
      <c r="H23" s="115"/>
      <c r="I23" s="115"/>
      <c r="J23" s="115"/>
      <c r="K23" s="115"/>
      <c r="L23" s="115"/>
      <c r="M23" s="116" t="n">
        <v>20.76</v>
      </c>
      <c r="N23" s="116" t="n">
        <v>24.18</v>
      </c>
      <c r="O23" s="116" t="n">
        <v>26.44</v>
      </c>
      <c r="P23" s="106"/>
      <c r="Q23" s="106"/>
      <c r="R23" s="106"/>
      <c r="S23" s="106"/>
      <c r="T23" s="106"/>
      <c r="U23" s="106"/>
    </row>
    <row r="24" customFormat="false" ht="30.75" hidden="false" customHeight="true" outlineLevel="0" collapsed="false">
      <c r="B24" s="121" t="s">
        <v>361</v>
      </c>
      <c r="C24" s="121"/>
      <c r="D24" s="121"/>
      <c r="E24" s="121"/>
      <c r="F24" s="106"/>
      <c r="G24" s="115" t="s">
        <v>362</v>
      </c>
      <c r="H24" s="115"/>
      <c r="I24" s="115"/>
      <c r="J24" s="115"/>
      <c r="K24" s="115"/>
      <c r="L24" s="115"/>
      <c r="M24" s="116" t="n">
        <v>24</v>
      </c>
      <c r="N24" s="116" t="n">
        <v>25.84</v>
      </c>
      <c r="O24" s="116" t="n">
        <v>27.86</v>
      </c>
      <c r="P24" s="106"/>
      <c r="Q24" s="106"/>
      <c r="R24" s="106"/>
      <c r="S24" s="106"/>
      <c r="T24" s="106"/>
      <c r="U24" s="106"/>
    </row>
    <row r="25" customFormat="false" ht="22.5" hidden="false" customHeight="true" outlineLevel="0" collapsed="false">
      <c r="B25" s="122"/>
      <c r="C25" s="123"/>
      <c r="D25" s="123"/>
      <c r="E25" s="124"/>
      <c r="F25" s="106"/>
      <c r="G25" s="115" t="s">
        <v>363</v>
      </c>
      <c r="H25" s="115"/>
      <c r="I25" s="115"/>
      <c r="J25" s="115"/>
      <c r="K25" s="115"/>
      <c r="L25" s="115"/>
      <c r="M25" s="116" t="n">
        <v>22.8</v>
      </c>
      <c r="N25" s="116" t="n">
        <v>27.48</v>
      </c>
      <c r="O25" s="116" t="n">
        <v>30.95</v>
      </c>
      <c r="P25" s="106"/>
      <c r="Q25" s="106"/>
      <c r="R25" s="106"/>
      <c r="S25" s="106"/>
      <c r="T25" s="106"/>
      <c r="U25" s="106"/>
    </row>
    <row r="26" customFormat="false" ht="26.25" hidden="false" customHeight="true" outlineLevel="0" collapsed="false">
      <c r="B26" s="125"/>
      <c r="C26" s="106"/>
      <c r="D26" s="106"/>
      <c r="E26" s="126"/>
      <c r="F26" s="106"/>
      <c r="G26" s="127" t="s">
        <v>364</v>
      </c>
      <c r="H26" s="127"/>
      <c r="I26" s="127"/>
      <c r="J26" s="127"/>
      <c r="K26" s="127"/>
      <c r="L26" s="127"/>
      <c r="M26" s="128" t="n">
        <v>11.1</v>
      </c>
      <c r="N26" s="128" t="n">
        <v>14.02</v>
      </c>
      <c r="O26" s="128" t="n">
        <v>16.8</v>
      </c>
      <c r="P26" s="106"/>
      <c r="Q26" s="106"/>
      <c r="R26" s="106"/>
      <c r="S26" s="106"/>
      <c r="T26" s="106"/>
      <c r="U26" s="106"/>
    </row>
    <row r="27" customFormat="false" ht="14.5" hidden="false" customHeight="true" outlineLevel="0" collapsed="false">
      <c r="B27" s="129"/>
      <c r="C27" s="130"/>
      <c r="D27" s="130"/>
      <c r="E27" s="131"/>
      <c r="F27" s="106"/>
      <c r="G27" s="106"/>
      <c r="H27" s="106"/>
      <c r="I27" s="106"/>
      <c r="J27" s="106"/>
      <c r="K27" s="106"/>
      <c r="L27" s="106"/>
      <c r="M27" s="106"/>
      <c r="N27" s="106"/>
      <c r="O27" s="106"/>
      <c r="P27" s="106"/>
      <c r="Q27" s="106"/>
      <c r="R27" s="106"/>
      <c r="S27" s="106"/>
      <c r="T27" s="106"/>
      <c r="U27" s="106"/>
    </row>
    <row r="28" customFormat="false" ht="14.5" hidden="false" customHeight="true" outlineLevel="0" collapsed="false">
      <c r="B28" s="106"/>
      <c r="C28" s="106"/>
      <c r="D28" s="106"/>
      <c r="E28" s="106"/>
      <c r="F28" s="106"/>
      <c r="G28" s="106"/>
      <c r="H28" s="106"/>
      <c r="I28" s="106"/>
      <c r="J28" s="106"/>
      <c r="K28" s="106"/>
      <c r="L28" s="106"/>
      <c r="M28" s="106"/>
      <c r="N28" s="106"/>
      <c r="O28" s="106"/>
      <c r="P28" s="106"/>
      <c r="Q28" s="106"/>
      <c r="R28" s="106"/>
      <c r="S28" s="106"/>
      <c r="T28" s="106"/>
      <c r="U28" s="106"/>
    </row>
    <row r="29" customFormat="false" ht="14.5" hidden="false" customHeight="true" outlineLevel="0" collapsed="false">
      <c r="B29" s="132" t="s">
        <v>365</v>
      </c>
      <c r="C29" s="133"/>
      <c r="D29" s="133"/>
      <c r="E29" s="133"/>
      <c r="F29" s="106"/>
      <c r="G29" s="106"/>
      <c r="H29" s="106"/>
      <c r="I29" s="106"/>
      <c r="J29" s="106"/>
      <c r="K29" s="106"/>
      <c r="L29" s="106"/>
      <c r="M29" s="106"/>
      <c r="N29" s="106"/>
      <c r="O29" s="106"/>
      <c r="P29" s="106"/>
      <c r="Q29" s="106"/>
      <c r="R29" s="106"/>
      <c r="S29" s="106"/>
      <c r="T29" s="106"/>
      <c r="U29" s="106"/>
    </row>
    <row r="30" customFormat="false" ht="14.5" hidden="true" customHeight="true" outlineLevel="0" collapsed="false">
      <c r="B30" s="134"/>
      <c r="C30" s="135"/>
      <c r="D30" s="135"/>
      <c r="E30" s="135"/>
      <c r="F30" s="135"/>
      <c r="G30" s="135"/>
      <c r="H30" s="135"/>
      <c r="I30" s="135"/>
      <c r="J30" s="135"/>
      <c r="K30" s="135"/>
      <c r="L30" s="106"/>
      <c r="M30" s="106"/>
      <c r="N30" s="106"/>
      <c r="O30" s="106"/>
      <c r="P30" s="106"/>
      <c r="Q30" s="106"/>
      <c r="R30" s="106"/>
      <c r="S30" s="106"/>
      <c r="T30" s="106"/>
      <c r="U30" s="106"/>
    </row>
    <row r="31" customFormat="false" ht="14.5" hidden="false" customHeight="true" outlineLevel="0" collapsed="false">
      <c r="B31" s="136" t="s">
        <v>366</v>
      </c>
      <c r="C31" s="135"/>
      <c r="D31" s="135"/>
      <c r="E31" s="135"/>
      <c r="F31" s="135"/>
      <c r="G31" s="135"/>
      <c r="H31" s="135" t="n">
        <f aca="false">(1+C11+C12+C13)*(1+C14)*(1+C15)</f>
        <v>1.16260972790087</v>
      </c>
      <c r="I31" s="135" t="n">
        <f aca="false">H31</f>
        <v>1.16260972790087</v>
      </c>
      <c r="J31" s="137" t="n">
        <f aca="false">100-C16</f>
        <v>99.9135</v>
      </c>
      <c r="K31" s="135" t="n">
        <f aca="false">I31/J31</f>
        <v>0.0116361625596227</v>
      </c>
      <c r="L31" s="106"/>
      <c r="M31" s="106"/>
      <c r="N31" s="106"/>
      <c r="O31" s="106"/>
      <c r="P31" s="106"/>
      <c r="Q31" s="106"/>
      <c r="R31" s="106"/>
      <c r="S31" s="106"/>
      <c r="T31" s="106"/>
      <c r="U31" s="106"/>
    </row>
    <row r="32" customFormat="false" ht="14.5" hidden="false" customHeight="true" outlineLevel="0" collapsed="false">
      <c r="B32" s="136" t="s">
        <v>367</v>
      </c>
      <c r="C32" s="138"/>
      <c r="D32" s="138"/>
      <c r="E32" s="138"/>
      <c r="F32" s="138"/>
      <c r="G32" s="138"/>
      <c r="H32" s="138"/>
      <c r="I32" s="138"/>
      <c r="J32" s="138"/>
      <c r="K32" s="138"/>
    </row>
    <row r="33" customFormat="false" ht="14.5" hidden="false" customHeight="true" outlineLevel="0" collapsed="false">
      <c r="B33" s="136" t="s">
        <v>368</v>
      </c>
      <c r="C33" s="138"/>
      <c r="D33" s="138"/>
      <c r="E33" s="138"/>
      <c r="F33" s="138"/>
      <c r="G33" s="138"/>
      <c r="H33" s="138"/>
      <c r="I33" s="138"/>
      <c r="J33" s="138"/>
      <c r="K33" s="138"/>
    </row>
    <row r="34" customFormat="false" ht="14.5" hidden="false" customHeight="true" outlineLevel="0" collapsed="false">
      <c r="B34" s="136" t="s">
        <v>369</v>
      </c>
      <c r="C34" s="135"/>
      <c r="D34" s="135"/>
      <c r="E34" s="135"/>
      <c r="F34" s="135"/>
      <c r="G34" s="135"/>
      <c r="H34" s="135"/>
      <c r="I34" s="135"/>
      <c r="J34" s="135"/>
      <c r="K34" s="135"/>
      <c r="L34" s="106"/>
      <c r="M34" s="106"/>
      <c r="N34" s="106"/>
    </row>
    <row r="35" customFormat="false" ht="14.5" hidden="false" customHeight="true" outlineLevel="0" collapsed="false">
      <c r="B35" s="136" t="s">
        <v>370</v>
      </c>
      <c r="C35" s="135"/>
      <c r="D35" s="135"/>
      <c r="E35" s="135"/>
      <c r="F35" s="135"/>
      <c r="G35" s="135"/>
      <c r="H35" s="135"/>
      <c r="I35" s="135"/>
      <c r="J35" s="135"/>
      <c r="K35" s="135"/>
      <c r="L35" s="106"/>
      <c r="M35" s="106"/>
      <c r="N35" s="106"/>
      <c r="O35" s="106"/>
      <c r="P35" s="106"/>
      <c r="Q35" s="106"/>
      <c r="R35" s="106"/>
      <c r="S35" s="106"/>
      <c r="T35" s="106"/>
      <c r="U35" s="106"/>
    </row>
    <row r="36" s="140" customFormat="true" ht="14" hidden="false" customHeight="true" outlineLevel="0" collapsed="false">
      <c r="A36" s="139"/>
      <c r="B36" s="139"/>
      <c r="I36" s="139"/>
      <c r="K36" s="141"/>
      <c r="L36" s="141"/>
      <c r="M36" s="142"/>
      <c r="N36" s="142"/>
      <c r="O36" s="142"/>
      <c r="P36" s="142"/>
      <c r="Q36" s="142"/>
      <c r="R36" s="142"/>
    </row>
    <row r="37" s="140" customFormat="true" ht="14" hidden="false" customHeight="true" outlineLevel="0" collapsed="false">
      <c r="A37" s="143"/>
      <c r="B37" s="139"/>
      <c r="I37" s="139"/>
      <c r="K37" s="141"/>
      <c r="L37" s="141"/>
      <c r="M37" s="142"/>
      <c r="N37" s="142"/>
      <c r="O37" s="144"/>
      <c r="P37" s="144"/>
      <c r="Q37" s="144"/>
      <c r="R37" s="144"/>
      <c r="S37" s="144"/>
    </row>
    <row r="38" customFormat="false" ht="14.5" hidden="false" customHeight="true" outlineLevel="0" collapsed="false">
      <c r="B38" s="106" t="s">
        <v>371</v>
      </c>
      <c r="C38" s="106"/>
      <c r="D38" s="106"/>
      <c r="E38" s="106"/>
      <c r="F38" s="106"/>
      <c r="G38" s="106"/>
      <c r="H38" s="106"/>
      <c r="I38" s="106"/>
      <c r="J38" s="106"/>
      <c r="K38" s="106"/>
      <c r="L38" s="106"/>
      <c r="M38" s="106"/>
      <c r="N38" s="106"/>
      <c r="O38" s="106"/>
      <c r="P38" s="106"/>
      <c r="Q38" s="106"/>
      <c r="R38" s="106"/>
      <c r="S38" s="106"/>
      <c r="T38" s="106"/>
      <c r="U38" s="106"/>
    </row>
    <row r="39" customFormat="false" ht="14.5" hidden="false" customHeight="true" outlineLevel="0" collapsed="false">
      <c r="B39" s="106" t="s">
        <v>372</v>
      </c>
      <c r="C39" s="106"/>
      <c r="D39" s="106"/>
      <c r="E39" s="106"/>
      <c r="F39" s="106"/>
      <c r="G39" s="106"/>
      <c r="H39" s="106"/>
      <c r="I39" s="106"/>
      <c r="J39" s="106"/>
      <c r="K39" s="106"/>
      <c r="L39" s="106"/>
      <c r="M39" s="106"/>
      <c r="N39" s="106"/>
      <c r="O39" s="106"/>
      <c r="P39" s="106"/>
      <c r="Q39" s="106"/>
      <c r="R39" s="106"/>
      <c r="S39" s="106"/>
      <c r="T39" s="106"/>
      <c r="U39" s="106"/>
    </row>
    <row r="40" customFormat="false" ht="14.5" hidden="false" customHeight="true" outlineLevel="0" collapsed="false">
      <c r="B40" s="106"/>
      <c r="C40" s="106"/>
      <c r="D40" s="106"/>
      <c r="E40" s="106"/>
      <c r="F40" s="106"/>
      <c r="G40" s="106"/>
      <c r="H40" s="106"/>
      <c r="I40" s="106"/>
      <c r="J40" s="106"/>
      <c r="K40" s="106"/>
      <c r="L40" s="106"/>
      <c r="M40" s="106"/>
      <c r="N40" s="106"/>
      <c r="O40" s="106"/>
      <c r="P40" s="106"/>
      <c r="Q40" s="106"/>
      <c r="R40" s="106"/>
      <c r="S40" s="106"/>
      <c r="T40" s="106"/>
      <c r="U40" s="106"/>
    </row>
    <row r="41" customFormat="false" ht="14.5" hidden="false" customHeight="true" outlineLevel="0" collapsed="false">
      <c r="B41" s="106"/>
      <c r="C41" s="106"/>
      <c r="D41" s="106"/>
      <c r="E41" s="106"/>
      <c r="F41" s="106"/>
      <c r="G41" s="106"/>
      <c r="H41" s="106"/>
      <c r="I41" s="106"/>
      <c r="J41" s="106"/>
      <c r="K41" s="106"/>
      <c r="L41" s="106"/>
      <c r="M41" s="106"/>
      <c r="N41" s="106"/>
      <c r="O41" s="106"/>
      <c r="P41" s="106"/>
      <c r="Q41" s="106"/>
      <c r="R41" s="106"/>
      <c r="S41" s="106"/>
      <c r="T41" s="106"/>
      <c r="U41" s="106"/>
    </row>
    <row r="42" customFormat="false" ht="14.5" hidden="false" customHeight="true" outlineLevel="0" collapsed="false">
      <c r="B42" s="106"/>
      <c r="C42" s="106"/>
      <c r="D42" s="106"/>
      <c r="E42" s="106"/>
      <c r="F42" s="106"/>
      <c r="G42" s="106"/>
      <c r="H42" s="106"/>
      <c r="I42" s="106"/>
      <c r="J42" s="106"/>
      <c r="K42" s="106"/>
      <c r="L42" s="106"/>
      <c r="M42" s="106"/>
      <c r="N42" s="106"/>
      <c r="O42" s="106"/>
      <c r="P42" s="106"/>
      <c r="Q42" s="106"/>
      <c r="R42" s="106"/>
      <c r="S42" s="106"/>
      <c r="T42" s="106"/>
      <c r="U42" s="106"/>
    </row>
    <row r="43" customFormat="false" ht="65.25" hidden="false" customHeight="true" outlineLevel="0" collapsed="false">
      <c r="B43" s="145" t="s">
        <v>373</v>
      </c>
      <c r="C43" s="145"/>
      <c r="D43" s="145"/>
      <c r="E43" s="145"/>
      <c r="F43" s="145"/>
      <c r="G43" s="106"/>
      <c r="H43" s="106"/>
      <c r="I43" s="106"/>
      <c r="J43" s="106"/>
      <c r="K43" s="106"/>
      <c r="L43" s="106"/>
      <c r="M43" s="106"/>
      <c r="N43" s="106"/>
    </row>
    <row r="44" customFormat="false" ht="14.5" hidden="false" customHeight="true" outlineLevel="0" collapsed="false">
      <c r="B44" s="106"/>
      <c r="C44" s="106"/>
      <c r="D44" s="106"/>
      <c r="E44" s="106"/>
      <c r="F44" s="106"/>
      <c r="G44" s="106"/>
      <c r="H44" s="106"/>
      <c r="I44" s="106"/>
      <c r="J44" s="106"/>
      <c r="K44" s="106"/>
      <c r="L44" s="106"/>
      <c r="M44" s="106"/>
      <c r="N44" s="106"/>
    </row>
    <row r="45" customFormat="false" ht="14.5" hidden="false" customHeight="true" outlineLevel="0" collapsed="false">
      <c r="B45" s="106"/>
      <c r="C45" s="106"/>
      <c r="D45" s="106"/>
      <c r="E45" s="106"/>
      <c r="F45" s="106"/>
      <c r="G45" s="106"/>
      <c r="H45" s="106"/>
      <c r="I45" s="106"/>
      <c r="J45" s="106"/>
      <c r="K45" s="106"/>
      <c r="L45" s="106"/>
      <c r="M45" s="106"/>
      <c r="N45" s="106"/>
      <c r="O45" s="106"/>
      <c r="P45" s="106"/>
      <c r="Q45" s="106"/>
      <c r="R45" s="106"/>
      <c r="S45" s="106"/>
      <c r="T45" s="106"/>
      <c r="U45" s="106"/>
    </row>
    <row r="46" customFormat="false" ht="133.5" hidden="false" customHeight="true" outlineLevel="0" collapsed="false">
      <c r="B46" s="146" t="s">
        <v>374</v>
      </c>
      <c r="C46" s="146"/>
      <c r="D46" s="146"/>
      <c r="E46" s="146"/>
      <c r="F46" s="146"/>
      <c r="G46" s="106"/>
      <c r="H46" s="106"/>
      <c r="I46" s="106"/>
      <c r="J46" s="106"/>
      <c r="K46" s="106"/>
      <c r="L46" s="106"/>
      <c r="M46" s="106"/>
      <c r="N46" s="106"/>
      <c r="O46" s="106"/>
      <c r="P46" s="106"/>
      <c r="Q46" s="106"/>
      <c r="R46" s="106"/>
      <c r="S46" s="106"/>
      <c r="T46" s="106"/>
      <c r="U46" s="106"/>
    </row>
    <row r="47" customFormat="false" ht="15.5" hidden="false" customHeight="true" outlineLevel="0" collapsed="false">
      <c r="B47" s="147"/>
      <c r="D47" s="106"/>
      <c r="E47" s="106"/>
      <c r="F47" s="106"/>
      <c r="G47" s="106"/>
      <c r="H47" s="106"/>
      <c r="I47" s="106"/>
      <c r="J47" s="106"/>
      <c r="K47" s="106"/>
      <c r="L47" s="106"/>
      <c r="M47" s="106"/>
      <c r="N47" s="106"/>
      <c r="O47" s="106"/>
      <c r="P47" s="106"/>
      <c r="Q47" s="106"/>
      <c r="R47" s="106"/>
      <c r="S47" s="106"/>
      <c r="T47" s="106"/>
      <c r="U47" s="106"/>
    </row>
    <row r="48" customFormat="false" ht="14.5" hidden="false" customHeight="true" outlineLevel="0" collapsed="false">
      <c r="B48" s="148" t="s">
        <v>375</v>
      </c>
      <c r="C48" s="149" t="s">
        <v>376</v>
      </c>
      <c r="D48" s="106"/>
      <c r="E48" s="106"/>
      <c r="F48" s="106"/>
      <c r="G48" s="106"/>
      <c r="H48" s="106"/>
      <c r="I48" s="106"/>
      <c r="J48" s="106"/>
      <c r="K48" s="106"/>
      <c r="L48" s="106"/>
      <c r="M48" s="106"/>
      <c r="N48" s="106"/>
      <c r="O48" s="106"/>
      <c r="P48" s="106"/>
      <c r="Q48" s="106"/>
      <c r="R48" s="106"/>
      <c r="S48" s="106"/>
      <c r="T48" s="106"/>
      <c r="U48" s="106"/>
    </row>
    <row r="49" customFormat="false" ht="14.5" hidden="false" customHeight="true" outlineLevel="0" collapsed="false">
      <c r="B49" s="150" t="n">
        <v>44378</v>
      </c>
      <c r="C49" s="151" t="n">
        <f aca="false">INDEX($C$77:$N$88,MONTH(B49),MATCH(YEAR(B49),$C$76:$N$76,0))</f>
        <v>0.0036</v>
      </c>
      <c r="D49" s="106"/>
      <c r="E49" s="0"/>
      <c r="F49" s="106"/>
      <c r="G49" s="152"/>
      <c r="H49" s="106"/>
      <c r="I49" s="106"/>
      <c r="J49" s="106"/>
      <c r="K49" s="106"/>
      <c r="L49" s="106"/>
      <c r="M49" s="106"/>
      <c r="N49" s="106"/>
      <c r="O49" s="106"/>
      <c r="P49" s="106"/>
      <c r="Q49" s="106"/>
      <c r="R49" s="106"/>
      <c r="S49" s="106"/>
      <c r="T49" s="106"/>
      <c r="U49" s="106"/>
    </row>
    <row r="50" customFormat="false" ht="14.5" hidden="false" customHeight="true" outlineLevel="0" collapsed="false">
      <c r="B50" s="150" t="n">
        <f aca="false">DATE(YEAR(B49),MONTH(B49)+1,1)</f>
        <v>44409</v>
      </c>
      <c r="C50" s="151" t="n">
        <f aca="false">INDEX($C$77:$N$88,MONTH(B50),MATCH(YEAR(B50),$C$76:$N$76,0))</f>
        <v>0.0043</v>
      </c>
      <c r="D50" s="106"/>
      <c r="E50" s="0"/>
      <c r="F50" s="106"/>
      <c r="G50" s="152"/>
      <c r="H50" s="106"/>
      <c r="I50" s="106"/>
      <c r="J50" s="106"/>
      <c r="K50" s="106"/>
      <c r="L50" s="106"/>
      <c r="M50" s="106"/>
      <c r="N50" s="106"/>
      <c r="O50" s="106"/>
      <c r="P50" s="106"/>
      <c r="Q50" s="106"/>
      <c r="R50" s="106"/>
      <c r="S50" s="106"/>
      <c r="T50" s="106"/>
      <c r="U50" s="106"/>
    </row>
    <row r="51" customFormat="false" ht="14.5" hidden="false" customHeight="true" outlineLevel="0" collapsed="false">
      <c r="B51" s="150" t="n">
        <f aca="false">DATE(YEAR(B50),MONTH(B50)+1,1)</f>
        <v>44440</v>
      </c>
      <c r="C51" s="151" t="n">
        <f aca="false">INDEX($C$77:$N$88,MONTH(B51),MATCH(YEAR(B51),$C$76:$N$76,0))</f>
        <v>0.0044</v>
      </c>
      <c r="D51" s="106"/>
      <c r="E51" s="0"/>
      <c r="F51" s="106"/>
      <c r="G51" s="152"/>
      <c r="H51" s="106"/>
      <c r="I51" s="106"/>
      <c r="J51" s="106"/>
      <c r="K51" s="106"/>
      <c r="L51" s="106"/>
      <c r="M51" s="106"/>
      <c r="N51" s="106"/>
      <c r="O51" s="106"/>
      <c r="P51" s="106"/>
      <c r="Q51" s="106"/>
      <c r="R51" s="106"/>
      <c r="S51" s="106"/>
      <c r="T51" s="106"/>
      <c r="U51" s="106"/>
    </row>
    <row r="52" customFormat="false" ht="14.5" hidden="false" customHeight="true" outlineLevel="0" collapsed="false">
      <c r="B52" s="150" t="n">
        <f aca="false">DATE(YEAR(B51),MONTH(B51)+1,1)</f>
        <v>44470</v>
      </c>
      <c r="C52" s="151" t="n">
        <f aca="false">INDEX($C$77:$N$88,MONTH(B52),MATCH(YEAR(B52),$C$76:$N$76,0))</f>
        <v>0.0049</v>
      </c>
      <c r="D52" s="106"/>
      <c r="E52" s="0"/>
      <c r="F52" s="106"/>
      <c r="G52" s="152"/>
      <c r="H52" s="106"/>
      <c r="I52" s="106"/>
      <c r="J52" s="106"/>
      <c r="K52" s="106"/>
      <c r="L52" s="106"/>
      <c r="M52" s="106"/>
      <c r="N52" s="106"/>
      <c r="O52" s="106"/>
      <c r="P52" s="106"/>
      <c r="Q52" s="106"/>
      <c r="R52" s="106"/>
      <c r="S52" s="106"/>
      <c r="T52" s="106"/>
      <c r="U52" s="106"/>
    </row>
    <row r="53" customFormat="false" ht="14.5" hidden="false" customHeight="true" outlineLevel="0" collapsed="false">
      <c r="B53" s="150" t="n">
        <f aca="false">DATE(YEAR(B52),MONTH(B52)+1,1)</f>
        <v>44501</v>
      </c>
      <c r="C53" s="151" t="n">
        <f aca="false">INDEX($C$77:$N$88,MONTH(B53),MATCH(YEAR(B53),$C$76:$N$76,0))</f>
        <v>0.0059</v>
      </c>
      <c r="D53" s="106"/>
      <c r="E53" s="0"/>
      <c r="F53" s="106"/>
      <c r="G53" s="152"/>
      <c r="H53" s="106"/>
      <c r="I53" s="106"/>
      <c r="J53" s="106"/>
      <c r="K53" s="106"/>
      <c r="L53" s="106"/>
      <c r="M53" s="106"/>
      <c r="N53" s="106"/>
      <c r="O53" s="106"/>
      <c r="P53" s="106"/>
      <c r="Q53" s="106"/>
      <c r="R53" s="106"/>
      <c r="S53" s="106"/>
      <c r="T53" s="106"/>
      <c r="U53" s="106"/>
    </row>
    <row r="54" customFormat="false" ht="14.5" hidden="false" customHeight="true" outlineLevel="0" collapsed="false">
      <c r="B54" s="150" t="n">
        <f aca="false">DATE(YEAR(B53),MONTH(B53)+1,1)</f>
        <v>44531</v>
      </c>
      <c r="C54" s="151" t="n">
        <f aca="false">INDEX($C$77:$N$88,MONTH(B54),MATCH(YEAR(B54),$C$76:$N$76,0))</f>
        <v>0.0077</v>
      </c>
      <c r="D54" s="106"/>
      <c r="E54" s="0"/>
      <c r="F54" s="106"/>
      <c r="G54" s="152"/>
      <c r="H54" s="106"/>
      <c r="I54" s="106"/>
      <c r="J54" s="106"/>
      <c r="K54" s="106"/>
      <c r="L54" s="106"/>
      <c r="M54" s="106"/>
      <c r="N54" s="106"/>
      <c r="O54" s="106"/>
      <c r="P54" s="106"/>
      <c r="Q54" s="106"/>
      <c r="R54" s="106"/>
      <c r="S54" s="106"/>
      <c r="T54" s="106"/>
      <c r="U54" s="106"/>
    </row>
    <row r="55" customFormat="false" ht="14.5" hidden="false" customHeight="true" outlineLevel="0" collapsed="false">
      <c r="B55" s="150" t="n">
        <f aca="false">DATE(YEAR(B54),MONTH(B54)+1,1)</f>
        <v>44562</v>
      </c>
      <c r="C55" s="151" t="n">
        <f aca="false">INDEX($C$77:$N$88,MONTH(B55),MATCH(YEAR(B55),$C$76:$N$76,0))</f>
        <v>0.0073</v>
      </c>
      <c r="D55" s="106"/>
      <c r="E55" s="0"/>
      <c r="F55" s="106"/>
      <c r="G55" s="152"/>
      <c r="H55" s="106"/>
      <c r="I55" s="106"/>
      <c r="J55" s="106"/>
      <c r="K55" s="106"/>
      <c r="L55" s="106"/>
      <c r="M55" s="106"/>
      <c r="N55" s="106"/>
      <c r="O55" s="106"/>
      <c r="P55" s="106"/>
      <c r="Q55" s="106"/>
      <c r="R55" s="106"/>
      <c r="S55" s="106"/>
      <c r="T55" s="106"/>
      <c r="U55" s="106"/>
    </row>
    <row r="56" customFormat="false" ht="14.5" hidden="false" customHeight="true" outlineLevel="0" collapsed="false">
      <c r="B56" s="150" t="n">
        <f aca="false">DATE(YEAR(B55),MONTH(B55)+1,1)</f>
        <v>44593</v>
      </c>
      <c r="C56" s="151" t="n">
        <f aca="false">INDEX($C$77:$N$88,MONTH(B56),MATCH(YEAR(B56),$C$76:$N$76,0))</f>
        <v>0.0076</v>
      </c>
      <c r="D56" s="106"/>
      <c r="E56" s="0"/>
      <c r="F56" s="106"/>
      <c r="G56" s="152"/>
      <c r="H56" s="106"/>
      <c r="I56" s="106"/>
      <c r="J56" s="106"/>
      <c r="K56" s="106"/>
      <c r="L56" s="106"/>
      <c r="M56" s="106"/>
      <c r="N56" s="106"/>
      <c r="O56" s="106"/>
      <c r="P56" s="106"/>
      <c r="Q56" s="106"/>
      <c r="R56" s="106"/>
      <c r="S56" s="106"/>
      <c r="T56" s="106"/>
      <c r="U56" s="106"/>
    </row>
    <row r="57" customFormat="false" ht="14.5" hidden="false" customHeight="true" outlineLevel="0" collapsed="false">
      <c r="B57" s="150" t="n">
        <f aca="false">DATE(YEAR(B56),MONTH(B56)+1,1)</f>
        <v>44621</v>
      </c>
      <c r="C57" s="151" t="n">
        <f aca="false">INDEX($C$77:$N$88,MONTH(B57),MATCH(YEAR(B57),$C$76:$N$76,0))</f>
        <v>0.0093</v>
      </c>
      <c r="D57" s="106"/>
      <c r="E57" s="0"/>
      <c r="F57" s="106"/>
      <c r="G57" s="152"/>
      <c r="H57" s="106"/>
      <c r="I57" s="106"/>
      <c r="J57" s="106"/>
      <c r="K57" s="106"/>
      <c r="L57" s="106"/>
      <c r="M57" s="106"/>
      <c r="N57" s="106"/>
      <c r="O57" s="106"/>
      <c r="P57" s="106"/>
      <c r="Q57" s="106"/>
      <c r="R57" s="106"/>
      <c r="S57" s="106"/>
      <c r="T57" s="106"/>
      <c r="U57" s="106"/>
    </row>
    <row r="58" customFormat="false" ht="14.5" hidden="false" customHeight="true" outlineLevel="0" collapsed="false">
      <c r="B58" s="150" t="n">
        <f aca="false">DATE(YEAR(B57),MONTH(B57)+1,1)</f>
        <v>44652</v>
      </c>
      <c r="C58" s="151" t="n">
        <f aca="false">INDEX($C$77:$N$88,MONTH(B58),MATCH(YEAR(B58),$C$76:$N$76,0))</f>
        <v>0.0083</v>
      </c>
      <c r="D58" s="106"/>
      <c r="E58" s="0"/>
      <c r="F58" s="106"/>
      <c r="G58" s="152"/>
      <c r="H58" s="106"/>
      <c r="I58" s="106"/>
      <c r="J58" s="106"/>
      <c r="K58" s="106"/>
      <c r="L58" s="106"/>
      <c r="M58" s="106"/>
      <c r="N58" s="106"/>
    </row>
    <row r="59" customFormat="false" ht="14.5" hidden="false" customHeight="true" outlineLevel="0" collapsed="false">
      <c r="B59" s="150" t="n">
        <f aca="false">DATE(YEAR(B58),MONTH(B58)+1,1)</f>
        <v>44682</v>
      </c>
      <c r="C59" s="151" t="n">
        <f aca="false">INDEX($C$77:$N$88,MONTH(B59),MATCH(YEAR(B59),$C$76:$N$76,0))</f>
        <v>0.0103</v>
      </c>
      <c r="D59" s="106"/>
      <c r="E59" s="0"/>
      <c r="F59" s="106"/>
      <c r="G59" s="152"/>
      <c r="H59" s="106"/>
      <c r="I59" s="106"/>
      <c r="J59" s="106"/>
      <c r="K59" s="106"/>
      <c r="L59" s="106"/>
      <c r="M59" s="106"/>
      <c r="N59" s="106"/>
    </row>
    <row r="60" customFormat="false" ht="14.5" hidden="false" customHeight="true" outlineLevel="0" collapsed="false">
      <c r="B60" s="150" t="n">
        <f aca="false">DATE(YEAR(B59),MONTH(B59)+1,1)</f>
        <v>44713</v>
      </c>
      <c r="C60" s="151" t="n">
        <f aca="false">INDEX($C$77:$N$88,MONTH(B60),MATCH(YEAR(B60),$C$76:$N$76,0))</f>
        <v>0.0102</v>
      </c>
      <c r="D60" s="106"/>
      <c r="E60" s="0"/>
      <c r="F60" s="106"/>
      <c r="G60" s="152"/>
      <c r="H60" s="106"/>
      <c r="I60" s="106"/>
      <c r="J60" s="106"/>
      <c r="K60" s="106"/>
      <c r="L60" s="106"/>
      <c r="M60" s="106"/>
      <c r="N60" s="106"/>
    </row>
    <row r="61" customFormat="false" ht="13.5" hidden="false" customHeight="true" outlineLevel="0" collapsed="false">
      <c r="B61" s="153" t="s">
        <v>16</v>
      </c>
      <c r="C61" s="154" t="n">
        <f aca="false">(1+C49)*(1+C50)*(1+C51)*(1+C52)*(1+C53)*(1+C54)*(1+C55)*(1+C56)*(1+C57)*(1+C58)*(1+C59)*(1+C60)-1</f>
        <v>0.0870624208872748</v>
      </c>
      <c r="D61" s="106"/>
      <c r="E61" s="106"/>
      <c r="F61" s="106"/>
      <c r="G61" s="106"/>
      <c r="H61" s="106"/>
      <c r="I61" s="106"/>
      <c r="J61" s="106"/>
      <c r="K61" s="106"/>
      <c r="L61" s="106"/>
      <c r="M61" s="106"/>
      <c r="N61" s="106"/>
    </row>
    <row r="62" customFormat="false" ht="14.5" hidden="false" customHeight="true" outlineLevel="0" collapsed="false">
      <c r="B62" s="153" t="s">
        <v>377</v>
      </c>
      <c r="C62" s="154" t="n">
        <f aca="false">((1+C61)^(1/12))-1</f>
        <v>0.00698083920217152</v>
      </c>
      <c r="D62" s="106"/>
      <c r="E62" s="106"/>
      <c r="F62" s="106"/>
      <c r="G62" s="106"/>
      <c r="H62" s="106"/>
      <c r="I62" s="106"/>
      <c r="J62" s="106"/>
      <c r="K62" s="106"/>
      <c r="L62" s="106"/>
      <c r="M62" s="106"/>
      <c r="N62" s="106"/>
    </row>
    <row r="63" customFormat="false" ht="15.75" hidden="false" customHeight="true" outlineLevel="0" collapsed="false">
      <c r="B63" s="155" t="s">
        <v>378</v>
      </c>
      <c r="C63" s="155"/>
      <c r="D63" s="106"/>
      <c r="E63" s="106"/>
      <c r="F63" s="106"/>
      <c r="G63" s="106"/>
      <c r="H63" s="106"/>
      <c r="I63" s="106"/>
      <c r="J63" s="106"/>
      <c r="K63" s="106"/>
      <c r="L63" s="106"/>
      <c r="M63" s="106"/>
      <c r="N63" s="106"/>
    </row>
    <row r="64" customFormat="false" ht="15.5" hidden="false" customHeight="true" outlineLevel="0" collapsed="false">
      <c r="B64" s="147"/>
    </row>
    <row r="65" customFormat="false" ht="133.5" hidden="false" customHeight="true" outlineLevel="0" collapsed="false">
      <c r="B65" s="146" t="s">
        <v>379</v>
      </c>
      <c r="C65" s="146"/>
      <c r="D65" s="146"/>
      <c r="E65" s="146"/>
      <c r="F65" s="146"/>
    </row>
    <row r="66" customFormat="false" ht="44.25" hidden="false" customHeight="true" outlineLevel="0" collapsed="false">
      <c r="B66" s="146" t="s">
        <v>380</v>
      </c>
      <c r="C66" s="146"/>
      <c r="D66" s="146"/>
      <c r="E66" s="146"/>
      <c r="F66" s="146"/>
    </row>
    <row r="67" customFormat="false" ht="10.5" hidden="false" customHeight="true" outlineLevel="0" collapsed="false">
      <c r="B67" s="156"/>
      <c r="C67" s="156"/>
      <c r="D67" s="156"/>
      <c r="E67" s="156"/>
      <c r="F67" s="156"/>
    </row>
    <row r="68" customFormat="false" ht="52.5" hidden="false" customHeight="true" outlineLevel="0" collapsed="false">
      <c r="B68" s="157" t="s">
        <v>381</v>
      </c>
      <c r="C68" s="157"/>
      <c r="D68" s="157"/>
      <c r="E68" s="157"/>
      <c r="F68" s="157"/>
    </row>
    <row r="69" customFormat="false" ht="10.5" hidden="false" customHeight="true" outlineLevel="0" collapsed="false">
      <c r="B69" s="158"/>
      <c r="C69" s="158"/>
      <c r="D69" s="158"/>
      <c r="E69" s="158"/>
      <c r="F69" s="158"/>
    </row>
    <row r="70" customFormat="false" ht="14.5" hidden="false" customHeight="true" outlineLevel="0" collapsed="false">
      <c r="B70" s="159" t="s">
        <v>382</v>
      </c>
    </row>
    <row r="71" customFormat="false" ht="14.5" hidden="false" customHeight="true" outlineLevel="0" collapsed="false">
      <c r="B71" s="159" t="s">
        <v>383</v>
      </c>
    </row>
    <row r="72" customFormat="false" ht="14.5" hidden="false" customHeight="true" outlineLevel="0" collapsed="false">
      <c r="B72" s="159"/>
    </row>
    <row r="73" customFormat="false" ht="14.5" hidden="false" customHeight="true" outlineLevel="0" collapsed="false">
      <c r="B73" s="159"/>
    </row>
    <row r="74" customFormat="false" ht="14.5" hidden="false" customHeight="true" outlineLevel="0" collapsed="false">
      <c r="B74" s="160" t="s">
        <v>384</v>
      </c>
    </row>
    <row r="75" customFormat="false" ht="12.8" hidden="false" customHeight="false" outlineLevel="0" collapsed="false"/>
    <row r="76" customFormat="false" ht="14.5" hidden="false" customHeight="true" outlineLevel="0" collapsed="false">
      <c r="B76" s="161" t="s">
        <v>385</v>
      </c>
      <c r="C76" s="162" t="n">
        <v>2011</v>
      </c>
      <c r="D76" s="162" t="n">
        <v>2012</v>
      </c>
      <c r="E76" s="162" t="n">
        <v>2013</v>
      </c>
      <c r="F76" s="162" t="n">
        <v>2014</v>
      </c>
      <c r="G76" s="162" t="n">
        <v>2015</v>
      </c>
      <c r="H76" s="162" t="n">
        <v>2016</v>
      </c>
      <c r="I76" s="162" t="n">
        <v>2017</v>
      </c>
      <c r="J76" s="162" t="n">
        <v>2018</v>
      </c>
      <c r="K76" s="162" t="n">
        <v>2019</v>
      </c>
      <c r="L76" s="162" t="n">
        <v>2020</v>
      </c>
      <c r="M76" s="162" t="n">
        <v>2021</v>
      </c>
      <c r="N76" s="162" t="n">
        <v>2022</v>
      </c>
    </row>
    <row r="77" customFormat="false" ht="14.5" hidden="false" customHeight="true" outlineLevel="0" collapsed="false">
      <c r="B77" s="163" t="s">
        <v>386</v>
      </c>
      <c r="C77" s="164" t="n">
        <v>0.0086</v>
      </c>
      <c r="D77" s="164" t="n">
        <v>0.0089</v>
      </c>
      <c r="E77" s="164" t="n">
        <v>0.006</v>
      </c>
      <c r="F77" s="164" t="n">
        <v>0.0085</v>
      </c>
      <c r="G77" s="164" t="n">
        <v>0.0094</v>
      </c>
      <c r="H77" s="164" t="n">
        <v>0.0106</v>
      </c>
      <c r="I77" s="164" t="n">
        <v>0.0109</v>
      </c>
      <c r="J77" s="164" t="n">
        <v>0.0058</v>
      </c>
      <c r="K77" s="164" t="n">
        <v>0.0054</v>
      </c>
      <c r="L77" s="164" t="n">
        <v>0.0038</v>
      </c>
      <c r="M77" s="164" t="n">
        <v>0.0015</v>
      </c>
      <c r="N77" s="164" t="n">
        <v>0.0073</v>
      </c>
    </row>
    <row r="78" customFormat="false" ht="14.5" hidden="false" customHeight="true" outlineLevel="0" collapsed="false">
      <c r="B78" s="161" t="s">
        <v>387</v>
      </c>
      <c r="C78" s="165" t="n">
        <v>0.0084</v>
      </c>
      <c r="D78" s="165" t="n">
        <v>0.0075</v>
      </c>
      <c r="E78" s="165" t="n">
        <v>0.0049</v>
      </c>
      <c r="F78" s="165" t="n">
        <v>0.0079</v>
      </c>
      <c r="G78" s="165" t="n">
        <v>0.0082</v>
      </c>
      <c r="H78" s="165" t="n">
        <v>0.01</v>
      </c>
      <c r="I78" s="165" t="n">
        <v>0.0087</v>
      </c>
      <c r="J78" s="165" t="n">
        <v>0.0047</v>
      </c>
      <c r="K78" s="165" t="n">
        <v>0.0049</v>
      </c>
      <c r="L78" s="165" t="n">
        <v>0.0029</v>
      </c>
      <c r="M78" s="165" t="n">
        <v>0.0013</v>
      </c>
      <c r="N78" s="165" t="n">
        <v>0.0076</v>
      </c>
    </row>
    <row r="79" customFormat="false" ht="14.5" hidden="false" customHeight="true" outlineLevel="0" collapsed="false">
      <c r="B79" s="163" t="s">
        <v>388</v>
      </c>
      <c r="C79" s="164" t="n">
        <v>0.0092</v>
      </c>
      <c r="D79" s="164" t="n">
        <v>0.0082</v>
      </c>
      <c r="E79" s="164" t="n">
        <v>0.0055</v>
      </c>
      <c r="F79" s="164" t="n">
        <v>0.0077</v>
      </c>
      <c r="G79" s="164" t="n">
        <v>0.0104</v>
      </c>
      <c r="H79" s="164" t="n">
        <v>0.0116</v>
      </c>
      <c r="I79" s="164" t="n">
        <v>0.0105</v>
      </c>
      <c r="J79" s="164" t="n">
        <v>0.0053</v>
      </c>
      <c r="K79" s="164" t="n">
        <v>0.0047</v>
      </c>
      <c r="L79" s="164" t="n">
        <v>0.0034</v>
      </c>
      <c r="M79" s="164" t="n">
        <v>0.002</v>
      </c>
      <c r="N79" s="164" t="n">
        <v>0.0093</v>
      </c>
    </row>
    <row r="80" customFormat="false" ht="14.5" hidden="false" customHeight="true" outlineLevel="0" collapsed="false">
      <c r="B80" s="161" t="s">
        <v>389</v>
      </c>
      <c r="C80" s="165" t="n">
        <v>0.0084</v>
      </c>
      <c r="D80" s="165" t="n">
        <v>0.0071</v>
      </c>
      <c r="E80" s="165" t="n">
        <v>0.0061</v>
      </c>
      <c r="F80" s="165" t="n">
        <v>0.0082</v>
      </c>
      <c r="G80" s="165" t="n">
        <v>0.0095</v>
      </c>
      <c r="H80" s="165" t="n">
        <v>0.0106</v>
      </c>
      <c r="I80" s="165" t="n">
        <v>0.0079</v>
      </c>
      <c r="J80" s="165" t="n">
        <v>0.0052</v>
      </c>
      <c r="K80" s="165" t="n">
        <v>0.0052</v>
      </c>
      <c r="L80" s="165" t="n">
        <v>0.0028</v>
      </c>
      <c r="M80" s="165" t="n">
        <v>0.0021</v>
      </c>
      <c r="N80" s="165" t="n">
        <v>0.0083</v>
      </c>
    </row>
    <row r="81" customFormat="false" ht="14.5" hidden="false" customHeight="true" outlineLevel="0" collapsed="false">
      <c r="B81" s="163" t="s">
        <v>390</v>
      </c>
      <c r="C81" s="164" t="n">
        <v>0.0099</v>
      </c>
      <c r="D81" s="164" t="n">
        <v>0.0074</v>
      </c>
      <c r="E81" s="164" t="n">
        <v>0.006</v>
      </c>
      <c r="F81" s="164" t="n">
        <v>0.0087</v>
      </c>
      <c r="G81" s="164" t="n">
        <v>0.0099</v>
      </c>
      <c r="H81" s="164" t="n">
        <v>0.0111</v>
      </c>
      <c r="I81" s="164" t="n">
        <v>0.0093</v>
      </c>
      <c r="J81" s="164" t="n">
        <v>0.0052</v>
      </c>
      <c r="K81" s="164" t="n">
        <v>0.0054</v>
      </c>
      <c r="L81" s="164" t="n">
        <v>0.0024</v>
      </c>
      <c r="M81" s="164" t="n">
        <v>0.0027</v>
      </c>
      <c r="N81" s="164" t="n">
        <v>0.0103</v>
      </c>
    </row>
    <row r="82" customFormat="false" ht="14.5" hidden="false" customHeight="true" outlineLevel="0" collapsed="false">
      <c r="B82" s="161" t="s">
        <v>391</v>
      </c>
      <c r="C82" s="165" t="n">
        <v>0.0096</v>
      </c>
      <c r="D82" s="165" t="n">
        <v>0.0064</v>
      </c>
      <c r="E82" s="165" t="n">
        <v>0.0061</v>
      </c>
      <c r="F82" s="165" t="n">
        <v>0.0082</v>
      </c>
      <c r="G82" s="165" t="n">
        <v>0.0107</v>
      </c>
      <c r="H82" s="165" t="n">
        <v>0.0116</v>
      </c>
      <c r="I82" s="165" t="n">
        <v>0.0081</v>
      </c>
      <c r="J82" s="165" t="n">
        <v>0.0052</v>
      </c>
      <c r="K82" s="165" t="n">
        <v>0.0047</v>
      </c>
      <c r="L82" s="165" t="n">
        <v>0.0021</v>
      </c>
      <c r="M82" s="165" t="n">
        <v>0.0031</v>
      </c>
      <c r="N82" s="165" t="n">
        <v>0.0102</v>
      </c>
    </row>
    <row r="83" customFormat="false" ht="14.5" hidden="false" customHeight="true" outlineLevel="0" collapsed="false">
      <c r="B83" s="163" t="s">
        <v>392</v>
      </c>
      <c r="C83" s="164" t="n">
        <v>0.0097</v>
      </c>
      <c r="D83" s="164" t="n">
        <v>0.0068</v>
      </c>
      <c r="E83" s="164" t="n">
        <v>0.0072</v>
      </c>
      <c r="F83" s="164" t="n">
        <v>0.0095</v>
      </c>
      <c r="G83" s="164" t="n">
        <v>0.0118</v>
      </c>
      <c r="H83" s="164" t="n">
        <v>0.0111</v>
      </c>
      <c r="I83" s="164" t="n">
        <v>0.008</v>
      </c>
      <c r="J83" s="164" t="n">
        <v>0.0054</v>
      </c>
      <c r="K83" s="164" t="n">
        <v>0.0057</v>
      </c>
      <c r="L83" s="164" t="n">
        <v>0.0019</v>
      </c>
      <c r="M83" s="164" t="n">
        <v>0.0036</v>
      </c>
      <c r="N83" s="164"/>
    </row>
    <row r="84" customFormat="false" ht="14.5" hidden="false" customHeight="true" outlineLevel="0" collapsed="false">
      <c r="B84" s="161" t="s">
        <v>393</v>
      </c>
      <c r="C84" s="165" t="n">
        <v>0.0107</v>
      </c>
      <c r="D84" s="165" t="n">
        <v>0.0069</v>
      </c>
      <c r="E84" s="165" t="n">
        <v>0.0071</v>
      </c>
      <c r="F84" s="165" t="n">
        <v>0.0087</v>
      </c>
      <c r="G84" s="165" t="n">
        <v>0.0111</v>
      </c>
      <c r="H84" s="165" t="n">
        <v>0.0122</v>
      </c>
      <c r="I84" s="165" t="n">
        <v>0.008</v>
      </c>
      <c r="J84" s="165" t="n">
        <v>0.0057</v>
      </c>
      <c r="K84" s="165" t="n">
        <v>0.005</v>
      </c>
      <c r="L84" s="165" t="n">
        <v>0.0016</v>
      </c>
      <c r="M84" s="165" t="n">
        <v>0.0043</v>
      </c>
      <c r="N84" s="165"/>
    </row>
    <row r="85" customFormat="false" ht="14.5" hidden="false" customHeight="true" outlineLevel="0" collapsed="false">
      <c r="B85" s="163" t="s">
        <v>394</v>
      </c>
      <c r="C85" s="164" t="n">
        <v>0.0094</v>
      </c>
      <c r="D85" s="164" t="n">
        <v>0.0054</v>
      </c>
      <c r="E85" s="164" t="n">
        <v>0.0071</v>
      </c>
      <c r="F85" s="164" t="n">
        <v>0.0091</v>
      </c>
      <c r="G85" s="164" t="n">
        <v>0.0111</v>
      </c>
      <c r="H85" s="164" t="n">
        <v>0.0111</v>
      </c>
      <c r="I85" s="164" t="n">
        <v>0.0064</v>
      </c>
      <c r="J85" s="164" t="n">
        <v>0.0047</v>
      </c>
      <c r="K85" s="164" t="n">
        <v>0.0046</v>
      </c>
      <c r="L85" s="164" t="n">
        <v>0.0016</v>
      </c>
      <c r="M85" s="164" t="n">
        <v>0.0044</v>
      </c>
      <c r="N85" s="164"/>
    </row>
    <row r="86" customFormat="false" ht="14.5" hidden="false" customHeight="true" outlineLevel="0" collapsed="false">
      <c r="B86" s="161" t="s">
        <v>395</v>
      </c>
      <c r="C86" s="165" t="n">
        <v>0.0088</v>
      </c>
      <c r="D86" s="165" t="n">
        <v>0.0061</v>
      </c>
      <c r="E86" s="165" t="n">
        <v>0.0081</v>
      </c>
      <c r="F86" s="165" t="n">
        <v>0.0095</v>
      </c>
      <c r="G86" s="165" t="n">
        <v>0.0111</v>
      </c>
      <c r="H86" s="165" t="n">
        <v>0.0105</v>
      </c>
      <c r="I86" s="165" t="n">
        <v>0.0064</v>
      </c>
      <c r="J86" s="165" t="n">
        <v>0.0054</v>
      </c>
      <c r="K86" s="165" t="n">
        <v>0.0048</v>
      </c>
      <c r="L86" s="165" t="n">
        <v>0.0016</v>
      </c>
      <c r="M86" s="165" t="n">
        <v>0.0049</v>
      </c>
      <c r="N86" s="165"/>
    </row>
    <row r="87" customFormat="false" ht="14.5" hidden="false" customHeight="true" outlineLevel="0" collapsed="false">
      <c r="B87" s="163" t="s">
        <v>396</v>
      </c>
      <c r="C87" s="164" t="n">
        <v>0.0086</v>
      </c>
      <c r="D87" s="164" t="n">
        <v>0.0055</v>
      </c>
      <c r="E87" s="164" t="n">
        <v>0.0072</v>
      </c>
      <c r="F87" s="164" t="n">
        <v>0.0084</v>
      </c>
      <c r="G87" s="164" t="n">
        <v>0.0106</v>
      </c>
      <c r="H87" s="164" t="n">
        <v>0.0104</v>
      </c>
      <c r="I87" s="164" t="n">
        <v>0.0057</v>
      </c>
      <c r="J87" s="164" t="n">
        <v>0.0049</v>
      </c>
      <c r="K87" s="164" t="n">
        <v>0.0038</v>
      </c>
      <c r="L87" s="164" t="n">
        <v>0.0015</v>
      </c>
      <c r="M87" s="164" t="n">
        <v>0.0059</v>
      </c>
      <c r="N87" s="164"/>
    </row>
    <row r="88" customFormat="false" ht="14.5" hidden="false" customHeight="true" outlineLevel="0" collapsed="false">
      <c r="B88" s="166" t="s">
        <v>397</v>
      </c>
      <c r="C88" s="167" t="n">
        <v>0.0091</v>
      </c>
      <c r="D88" s="167" t="n">
        <v>0.0055</v>
      </c>
      <c r="E88" s="167" t="n">
        <v>0.0079</v>
      </c>
      <c r="F88" s="167" t="n">
        <v>0.0096</v>
      </c>
      <c r="G88" s="167" t="n">
        <v>0.0116</v>
      </c>
      <c r="H88" s="167" t="n">
        <v>0.0112</v>
      </c>
      <c r="I88" s="167" t="n">
        <v>0.0054</v>
      </c>
      <c r="J88" s="167" t="n">
        <v>0.0049</v>
      </c>
      <c r="K88" s="167" t="n">
        <v>0.0037</v>
      </c>
      <c r="L88" s="167" t="n">
        <v>0.0016</v>
      </c>
      <c r="M88" s="167" t="n">
        <v>0.0077</v>
      </c>
      <c r="N88" s="167"/>
    </row>
    <row r="89" customFormat="false" ht="14.5" hidden="false" customHeight="true" outlineLevel="0" collapsed="false">
      <c r="B89" s="168"/>
    </row>
    <row r="92" customFormat="false" ht="14.5" hidden="false" customHeight="true" outlineLevel="0" collapsed="false">
      <c r="B92" s="169" t="s">
        <v>398</v>
      </c>
      <c r="C92" s="169"/>
      <c r="D92" s="169"/>
      <c r="E92" s="169"/>
      <c r="F92" s="169"/>
    </row>
    <row r="93" customFormat="false" ht="64.5" hidden="false" customHeight="true" outlineLevel="0" collapsed="false">
      <c r="B93" s="170" t="s">
        <v>399</v>
      </c>
      <c r="C93" s="170"/>
      <c r="D93" s="170"/>
      <c r="E93" s="170"/>
      <c r="F93" s="170"/>
    </row>
    <row r="94" customFormat="false" ht="14.5" hidden="false" customHeight="true" outlineLevel="0" collapsed="false">
      <c r="B94" s="171"/>
      <c r="C94" s="171"/>
      <c r="D94" s="171"/>
      <c r="E94" s="171"/>
      <c r="F94" s="171"/>
    </row>
    <row r="95" customFormat="false" ht="14.5" hidden="false" customHeight="true" outlineLevel="0" collapsed="false">
      <c r="B95" s="172"/>
      <c r="C95" s="34"/>
      <c r="D95" s="34"/>
      <c r="E95" s="34"/>
      <c r="F95" s="173"/>
    </row>
    <row r="96" customFormat="false" ht="14.5" hidden="false" customHeight="true" outlineLevel="0" collapsed="false">
      <c r="B96" s="174" t="s">
        <v>400</v>
      </c>
      <c r="C96" s="174"/>
      <c r="D96" s="174"/>
      <c r="E96" s="174"/>
      <c r="F96" s="174"/>
    </row>
    <row r="97" customFormat="false" ht="52.9" hidden="false" customHeight="true" outlineLevel="0" collapsed="false">
      <c r="B97" s="170" t="s">
        <v>401</v>
      </c>
      <c r="C97" s="170"/>
      <c r="D97" s="170"/>
      <c r="E97" s="170"/>
      <c r="F97" s="170"/>
    </row>
    <row r="98" customFormat="false" ht="52.9" hidden="false" customHeight="true" outlineLevel="0" collapsed="false">
      <c r="B98" s="175" t="s">
        <v>402</v>
      </c>
      <c r="C98" s="175"/>
      <c r="D98" s="175"/>
      <c r="E98" s="175"/>
      <c r="F98" s="175"/>
    </row>
    <row r="99" customFormat="false" ht="116.45" hidden="false" customHeight="true" outlineLevel="0" collapsed="false">
      <c r="B99" s="171" t="s">
        <v>403</v>
      </c>
      <c r="C99" s="171"/>
      <c r="D99" s="171"/>
      <c r="E99" s="171"/>
      <c r="F99" s="171"/>
    </row>
    <row r="100" customFormat="false" ht="14.5" hidden="false" customHeight="true" outlineLevel="0" collapsed="false">
      <c r="B100" s="176"/>
      <c r="C100" s="168"/>
      <c r="D100" s="168"/>
      <c r="E100" s="168"/>
      <c r="F100" s="177"/>
    </row>
    <row r="101" customFormat="false" ht="14.5" hidden="false" customHeight="true" outlineLevel="0" collapsed="false">
      <c r="B101" s="178" t="s">
        <v>404</v>
      </c>
      <c r="C101" s="178"/>
      <c r="D101" s="178"/>
      <c r="E101" s="178"/>
      <c r="F101" s="178"/>
    </row>
    <row r="102" customFormat="false" ht="13.8" hidden="false" customHeight="false" outlineLevel="0" collapsed="false">
      <c r="B102" s="171"/>
      <c r="C102" s="171"/>
      <c r="D102" s="171"/>
      <c r="E102" s="171"/>
      <c r="F102" s="171"/>
    </row>
    <row r="103" customFormat="false" ht="14.5" hidden="false" customHeight="true" outlineLevel="0" collapsed="false">
      <c r="B103" s="179"/>
      <c r="C103" s="180"/>
      <c r="D103" s="180"/>
      <c r="E103" s="180"/>
      <c r="F103" s="181"/>
    </row>
    <row r="104" customFormat="false" ht="14.15" hidden="false" customHeight="true" outlineLevel="0" collapsed="false">
      <c r="B104" s="182" t="s">
        <v>405</v>
      </c>
      <c r="C104" s="182"/>
      <c r="D104" s="182"/>
      <c r="E104" s="182"/>
      <c r="F104" s="182"/>
    </row>
    <row r="105" customFormat="false" ht="43.5" hidden="false" customHeight="true" outlineLevel="0" collapsed="false">
      <c r="B105" s="175" t="s">
        <v>406</v>
      </c>
      <c r="C105" s="175"/>
      <c r="D105" s="175"/>
      <c r="E105" s="175"/>
      <c r="F105" s="175"/>
    </row>
    <row r="106" customFormat="false" ht="48" hidden="false" customHeight="true" outlineLevel="0" collapsed="false">
      <c r="B106" s="171" t="s">
        <v>407</v>
      </c>
      <c r="C106" s="171"/>
      <c r="D106" s="171"/>
      <c r="E106" s="171"/>
      <c r="F106" s="171"/>
    </row>
    <row r="107" customFormat="false" ht="14.5" hidden="false" customHeight="true" outlineLevel="0" collapsed="false">
      <c r="B107" s="176"/>
      <c r="C107" s="168"/>
      <c r="D107" s="168"/>
      <c r="E107" s="168"/>
      <c r="F107" s="177"/>
    </row>
    <row r="108" customFormat="false" ht="14.15" hidden="false" customHeight="true" outlineLevel="0" collapsed="false">
      <c r="B108" s="182" t="s">
        <v>408</v>
      </c>
      <c r="C108" s="182"/>
      <c r="D108" s="182"/>
      <c r="E108" s="182"/>
      <c r="F108" s="182"/>
    </row>
    <row r="109" customFormat="false" ht="66" hidden="false" customHeight="true" outlineLevel="0" collapsed="false">
      <c r="B109" s="183" t="s">
        <v>409</v>
      </c>
      <c r="C109" s="183"/>
      <c r="D109" s="183"/>
      <c r="E109" s="183"/>
      <c r="F109" s="183"/>
    </row>
    <row r="111" customFormat="false" ht="62.25" hidden="false" customHeight="true" outlineLevel="0" collapsed="false">
      <c r="B111" s="184" t="s">
        <v>410</v>
      </c>
      <c r="C111" s="184"/>
      <c r="D111" s="184"/>
      <c r="E111" s="184"/>
      <c r="F111" s="184"/>
    </row>
  </sheetData>
  <mergeCells count="47">
    <mergeCell ref="B2:U3"/>
    <mergeCell ref="B5:I5"/>
    <mergeCell ref="B7:I7"/>
    <mergeCell ref="B9:C9"/>
    <mergeCell ref="D9:F9"/>
    <mergeCell ref="G9:I9"/>
    <mergeCell ref="J9:L9"/>
    <mergeCell ref="M9:O9"/>
    <mergeCell ref="P9:R9"/>
    <mergeCell ref="S9:U9"/>
    <mergeCell ref="D16:U16"/>
    <mergeCell ref="D17:U17"/>
    <mergeCell ref="B19:E19"/>
    <mergeCell ref="G19:O19"/>
    <mergeCell ref="B20:E20"/>
    <mergeCell ref="G20:L20"/>
    <mergeCell ref="B21:E21"/>
    <mergeCell ref="G21:L21"/>
    <mergeCell ref="B22:E22"/>
    <mergeCell ref="G22:L22"/>
    <mergeCell ref="G23:L23"/>
    <mergeCell ref="B24:E24"/>
    <mergeCell ref="G24:L24"/>
    <mergeCell ref="G25:L25"/>
    <mergeCell ref="G26:L26"/>
    <mergeCell ref="O37:S37"/>
    <mergeCell ref="B43:F43"/>
    <mergeCell ref="B46:F46"/>
    <mergeCell ref="B63:C63"/>
    <mergeCell ref="B65:F65"/>
    <mergeCell ref="B66:F66"/>
    <mergeCell ref="B68:F68"/>
    <mergeCell ref="B92:F92"/>
    <mergeCell ref="B93:F93"/>
    <mergeCell ref="B94:F94"/>
    <mergeCell ref="B96:F96"/>
    <mergeCell ref="B97:F97"/>
    <mergeCell ref="B98:F98"/>
    <mergeCell ref="B99:F99"/>
    <mergeCell ref="B101:F101"/>
    <mergeCell ref="B102:F102"/>
    <mergeCell ref="B104:F104"/>
    <mergeCell ref="B105:F105"/>
    <mergeCell ref="B106:F106"/>
    <mergeCell ref="B108:F108"/>
    <mergeCell ref="B109:F109"/>
    <mergeCell ref="B111:F111"/>
  </mergeCells>
  <hyperlinks>
    <hyperlink ref="B70" location="_ftnref1" display="[1] Revista do TCU, Brasília, v. 32, n.88, abr/jun 2001"/>
    <hyperlink ref="B71" location="_ftnref2" display="[2] O percentual da taxa SECLI atualizado em 21/10/2013 pela Secretaria de Controle Interno."/>
    <hyperlink ref="B74" r:id="rId2" display="https://www.gov.br/receitafederal/pt-br/assuntos/orientacao-tributaria/pagamentos-e-parcelamentos/taxa-de-juros-selic"/>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Template/>
  <TotalTime>48</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2022-03-25T19:09:35Z</dcterms:created>
  <dc:creator>axlsx</dc:creator>
  <dc:description/>
  <dc:language>pt-BR</dc:language>
  <cp:lastModifiedBy/>
  <dcterms:modified xsi:type="dcterms:W3CDTF">2022-07-07T12:08:50Z</dcterms:modified>
  <cp:revision>9</cp:revision>
  <dc:subject/>
  <dc:title/>
</cp:coreProperties>
</file>

<file path=docProps/custom.xml><?xml version="1.0" encoding="utf-8"?>
<Properties xmlns="http://schemas.openxmlformats.org/officeDocument/2006/custom-properties" xmlns:vt="http://schemas.openxmlformats.org/officeDocument/2006/docPropsVTypes"/>
</file>